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Phu luc VII-Bieu 37" sheetId="1" r:id="rId1"/>
  </sheets>
  <definedNames>
    <definedName name="_xlnm.Print_Area" localSheetId="0">'Phu luc VII-Bieu 37'!$A$1:$T$114</definedName>
    <definedName name="_xlnm.Print_Titles" localSheetId="0">'Phu luc VII-Bieu 37'!$6:$8</definedName>
  </definedNames>
  <calcPr fullCalcOnLoad="1"/>
</workbook>
</file>

<file path=xl/sharedStrings.xml><?xml version="1.0" encoding="utf-8"?>
<sst xmlns="http://schemas.openxmlformats.org/spreadsheetml/2006/main" count="134" uniqueCount="126">
  <si>
    <t>ĐƠN VỊ</t>
  </si>
  <si>
    <t>TỔNG CỘNG</t>
  </si>
  <si>
    <t>Hệ Đảng</t>
  </si>
  <si>
    <t>ĐVT: triệu đồng</t>
  </si>
  <si>
    <t>STT</t>
  </si>
  <si>
    <t>Kinh phí khen thưởng</t>
  </si>
  <si>
    <t>Tổng số</t>
  </si>
  <si>
    <t xml:space="preserve"> Chi Giáo dục và Đào tạo</t>
  </si>
  <si>
    <t>Chi Khoa học và Công nghệ</t>
  </si>
  <si>
    <t>Chi Quốc phòng</t>
  </si>
  <si>
    <t>Chi an ninh trật tự và an toàn xã hội</t>
  </si>
  <si>
    <t>Chi y tế dân số và gia đình</t>
  </si>
  <si>
    <t>Chi văn hóa Thông tin</t>
  </si>
  <si>
    <t>Chi Thể dục Thể thao</t>
  </si>
  <si>
    <t>Chi bảo vệ môi trường</t>
  </si>
  <si>
    <t>Chi các hoạt động kinh tế</t>
  </si>
  <si>
    <t>Trong đó</t>
  </si>
  <si>
    <t>Chi giao thông</t>
  </si>
  <si>
    <t>Chi nông nghiệp, lâm nghiệp, thủy lợi thủy sản</t>
  </si>
  <si>
    <t>Chi hoạt động của cơ quan QLNN, đảng, đoàn thể</t>
  </si>
  <si>
    <t>Chi thường xuyên khác</t>
  </si>
  <si>
    <t>Chi đảm bảo xã hội</t>
  </si>
  <si>
    <t>Chi các hoạt động kinh tế khác</t>
  </si>
  <si>
    <t>Tiết kiệm 10%</t>
  </si>
  <si>
    <t xml:space="preserve">Chi Phát thanh </t>
  </si>
  <si>
    <t>Văn phòng HĐND&amp;UBND</t>
  </si>
  <si>
    <t>Phòng Tài chính - Kế hoạch</t>
  </si>
  <si>
    <t>Phòng Nội vụ</t>
  </si>
  <si>
    <t>Phòng Quản lý đô thị</t>
  </si>
  <si>
    <t>Phòng Kinh tế</t>
  </si>
  <si>
    <t>Phòng Giáo dục và Đào tạo</t>
  </si>
  <si>
    <t>Phòng Tư pháp</t>
  </si>
  <si>
    <t>Phòng Y tế</t>
  </si>
  <si>
    <t>Thanh tra</t>
  </si>
  <si>
    <t>Ủy ban MTTQVN</t>
  </si>
  <si>
    <t>Quận đoàn</t>
  </si>
  <si>
    <t>Hội Liên hiệp phụ nữ</t>
  </si>
  <si>
    <t>Hội Nông dân</t>
  </si>
  <si>
    <t>Hội Cựu chiến binh</t>
  </si>
  <si>
    <t>Hội Chữ thập đỏ</t>
  </si>
  <si>
    <t>Hội Người cao tuổi</t>
  </si>
  <si>
    <t>Hội Người mù</t>
  </si>
  <si>
    <t>Hội Khuyến học</t>
  </si>
  <si>
    <t>Hội Nạn nhân chất độc da cam</t>
  </si>
  <si>
    <t>Hội Người tù kháng chiến</t>
  </si>
  <si>
    <t>Trạm Khuyến nông</t>
  </si>
  <si>
    <t>TrạmThủy lợi</t>
  </si>
  <si>
    <t>Trung tâm Bồi dưỡng chính trị</t>
  </si>
  <si>
    <t>Trung tâm GDNN - GDTX</t>
  </si>
  <si>
    <t>BCH Quân sự</t>
  </si>
  <si>
    <t>Công an quận</t>
  </si>
  <si>
    <t xml:space="preserve"> - Chi hành chính</t>
  </si>
  <si>
    <t xml:space="preserve"> - Đào tạo lại cán bộ</t>
  </si>
  <si>
    <t xml:space="preserve"> - Sự nghiệp giao thông</t>
  </si>
  <si>
    <t xml:space="preserve"> - Kiến thiết thị chính</t>
  </si>
  <si>
    <t xml:space="preserve"> - Sự nghiệp môi trường</t>
  </si>
  <si>
    <t xml:space="preserve"> - Chi hoạt động thủy lợi có tính chất XDCB</t>
  </si>
  <si>
    <t xml:space="preserve"> - Kinh phí hỗ trợ địa phương sản xuất lúa</t>
  </si>
  <si>
    <t xml:space="preserve"> - Sự nghiệp khoa học công nghệ</t>
  </si>
  <si>
    <t xml:space="preserve"> - Hoạt động phong trào</t>
  </si>
  <si>
    <t xml:space="preserve"> - Công tác quản trang</t>
  </si>
  <si>
    <t xml:space="preserve"> - Kinh phí thu thập xử lý thông tin cung lao động</t>
  </si>
  <si>
    <t xml:space="preserve"> - Kinh phí thuê dịch vụ Bưu điện chi trả trợ cấp và in sổ BTXH</t>
  </si>
  <si>
    <t xml:space="preserve"> - Sự nghiệp giáo dục</t>
  </si>
  <si>
    <t xml:space="preserve"> - Trợ cấp đối tượng bảo trợ xã hội; trợ cấp ngày Thương binh liệt sĩ 27/7; trợ cấp khó khăn đột xuất</t>
  </si>
  <si>
    <t xml:space="preserve">  - Mai táng phí cho các đối tượng bảo trợ xã hội</t>
  </si>
  <si>
    <t>A</t>
  </si>
  <si>
    <t>B</t>
  </si>
  <si>
    <t>=11+12+13</t>
  </si>
  <si>
    <t xml:space="preserve"> - Mua BHYT cho đối tượng bảo trợ xã hội</t>
  </si>
  <si>
    <t>TT Văn hóa - Thể thao và Truyền thanh</t>
  </si>
  <si>
    <t xml:space="preserve"> -Văn hóa</t>
  </si>
  <si>
    <t xml:space="preserve"> - Thể thao</t>
  </si>
  <si>
    <t xml:space="preserve"> - Truyền thanh</t>
  </si>
  <si>
    <t xml:space="preserve"> - Chi hỗ trợ chi phí học tập cho sinh viên</t>
  </si>
  <si>
    <t>Phòng Văn hóa - Thông tin</t>
  </si>
  <si>
    <t>Phòng Tài nguyên - Môi trường</t>
  </si>
  <si>
    <t>Phòng Lao động - Thương binh và Xã hội</t>
  </si>
  <si>
    <t xml:space="preserve"> - Hoạt động quảng bá, xúc tiến du lịch</t>
  </si>
  <si>
    <t>DỰ TOÁN CHI THƯỜNG XUYÊN CỦA NGÂN SÁCH CẤP QUẬN CHO TỪNG CƠ QUAN, TỔ CHỨC THEO LĨNH VỰC NĂM 2021</t>
  </si>
  <si>
    <t>Trường Mầm non Mai Vàng</t>
  </si>
  <si>
    <t>Trường Mầm non Hoa Hồng</t>
  </si>
  <si>
    <t>Trường Mầm non  Long Hòa</t>
  </si>
  <si>
    <t>Trường Mầm non  Thới An Đông</t>
  </si>
  <si>
    <t>Trường Mầm non Sơn Ca</t>
  </si>
  <si>
    <t>Trường Mầm non  Trà An</t>
  </si>
  <si>
    <t>Trường Mầm non  Họa Mi</t>
  </si>
  <si>
    <t>Trường Mầm non  Bình Thủy</t>
  </si>
  <si>
    <t>Trường Mầm non Long Tuyền</t>
  </si>
  <si>
    <t>Trường Mầm non  Phong Lan</t>
  </si>
  <si>
    <t>Trường Tiểu học Bình Thủy</t>
  </si>
  <si>
    <t>Trường Tiểu học Bình Thủy 2</t>
  </si>
  <si>
    <t>Trường Tiểu học An Thới 1</t>
  </si>
  <si>
    <t>Trường Tiểu học An Thới 2</t>
  </si>
  <si>
    <t>Trường Tiểu học Long Hòa 1</t>
  </si>
  <si>
    <t>Trường Tiểu học Long Hòa 2</t>
  </si>
  <si>
    <t>Trường Tiểu học Long Tuyền 1</t>
  </si>
  <si>
    <t>Trường Tiểu học Long Tuyền 2</t>
  </si>
  <si>
    <t>Trường Tiểu học Trà An</t>
  </si>
  <si>
    <t>Trường Tiểu học Trà Nóc 2</t>
  </si>
  <si>
    <t>Trường Tiểu học Trà Nóc 4</t>
  </si>
  <si>
    <t>Trường Tiểu học Thới An Đông 1</t>
  </si>
  <si>
    <t>Trường Tiểu học Thới An Đông 2</t>
  </si>
  <si>
    <t>Trường Trung học cơ sở Bình Thủy</t>
  </si>
  <si>
    <t xml:space="preserve">Trường Trung học cơ sở  An Thới </t>
  </si>
  <si>
    <t>Trường Trung học cơ sở  Long Hòa</t>
  </si>
  <si>
    <t>Trường Trung học cơ sở  Long Tuyền</t>
  </si>
  <si>
    <t>Trường Trung học cơ sở Trà An</t>
  </si>
  <si>
    <t>Trường Trung học cơ sở  Thới An Đông</t>
  </si>
  <si>
    <t xml:space="preserve"> - Mua BHYT cho người nghèo, cận nghèo; trẻ em dưới 6 tuổi; hộ gia đình nông nghiệp có mức sống trung bình; người từ đủ 80 tuổi trở lên và người hiến bộ phận cơ thể</t>
  </si>
  <si>
    <t xml:space="preserve">  + Sửa chữa trường lớp các trường</t>
  </si>
  <si>
    <t xml:space="preserve"> + Hoạt động phong trào</t>
  </si>
  <si>
    <t>Kinh phí thực hiện cấp bù miễn giảm học phí, hỗ trợ chi phí học tập và hỗ trợ tiền ăn trưa cho trẻ em 3, 4, 5 tuổi</t>
  </si>
  <si>
    <t xml:space="preserve"> - Thực hiện biên tập và in ấn Báo Xuân</t>
  </si>
  <si>
    <t>Kinh phí thực hiện công trình khắc phục các điểm sạt lở trên địa bàn</t>
  </si>
  <si>
    <t>Ủy thác qua Phòng Giao dịch ngân hàng chính sách xã hội</t>
  </si>
  <si>
    <t>Kinh phí thực hiện mô hình nông nghiệp đô thị gắn với du lịch</t>
  </si>
  <si>
    <t>Các khoản chi khác còn lại</t>
  </si>
  <si>
    <t>Kinh phí sửa chữa trường lớp, mua sắm trang thiết bị các điểm trường</t>
  </si>
  <si>
    <t>Kinh phí quỹ tiền lương của biên chế chờ tuyền dụng, nâng bậc lương và các khoản phụ cấp theo lương…</t>
  </si>
  <si>
    <t>Đề án đổi mới và nâng cao hiệu quả hoạt động của Quỹ Hỗ trợ nông dân giai đoạn 2021 - 2025</t>
  </si>
  <si>
    <t>Hỗ trợ kinh phí hoạt động cho Hội Cựu thanh niên xung phong</t>
  </si>
  <si>
    <t>PHỤ LỤC VII</t>
  </si>
  <si>
    <t>Kinh phí bố trí cho các nhiệm vụ chi phát sinh đột xuất trong năm cấp phường</t>
  </si>
  <si>
    <t>Kinh phí bố trí cho các nhiệm vụ chi phát sinh đột xuất trong năm cấp quận</t>
  </si>
  <si>
    <t>(Kèm theo Nghị quyết số       /NQ-HĐND ngày     tháng 12 năm 2020 của Hội đồng nhân dân quận Bình Thủy)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</si>
</sst>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;[Red]0"/>
    <numFmt numFmtId="175" formatCode="#,##0;[Red]#,##0"/>
    <numFmt numFmtId="176" formatCode="#,##0;[Red]\-#,##0"/>
    <numFmt numFmtId="177" formatCode="\ @"/>
    <numFmt numFmtId="178" formatCode="_(* #.##0_);_(* \(#.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&quot;$&quot;#,##0.00"/>
    <numFmt numFmtId="183" formatCode="[$-409]dddd\,\ mmmm\ dd\,\ yyyy"/>
    <numFmt numFmtId="184" formatCode="[$-409]h:mm:ss\ AM/PM"/>
    <numFmt numFmtId="185" formatCode="_(* #,##0.000_);_(* \(#,##0.000\);_(* &quot;-&quot;???_);_(@_)"/>
  </numFmts>
  <fonts count="52">
    <font>
      <sz val="14"/>
      <name val="VNI-Times"/>
      <family val="0"/>
    </font>
    <font>
      <sz val="10"/>
      <name val="Times New Roman"/>
      <family val="1"/>
    </font>
    <font>
      <sz val="10"/>
      <name val=".VnTime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VNI-Times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0"/>
      <name val="VNI-Times"/>
      <family val="0"/>
    </font>
    <font>
      <i/>
      <sz val="10"/>
      <name val="Times New Roman"/>
      <family val="1"/>
    </font>
    <font>
      <b/>
      <sz val="10"/>
      <name val=".VnTim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left" vertical="center"/>
      <protection/>
    </xf>
    <xf numFmtId="177" fontId="4" fillId="0" borderId="11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3" fontId="5" fillId="0" borderId="0" xfId="41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4" fillId="0" borderId="13" xfId="41" applyNumberFormat="1" applyFont="1" applyFill="1" applyBorder="1" applyAlignment="1" applyProtection="1">
      <alignment horizontal="right" vertical="center"/>
      <protection/>
    </xf>
    <xf numFmtId="3" fontId="4" fillId="0" borderId="11" xfId="41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41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>
      <alignment horizontal="right" vertical="center"/>
    </xf>
    <xf numFmtId="3" fontId="1" fillId="0" borderId="11" xfId="41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4" fillId="0" borderId="11" xfId="41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3" fontId="13" fillId="0" borderId="0" xfId="41" applyNumberFormat="1" applyFont="1" applyFill="1" applyAlignment="1">
      <alignment/>
    </xf>
    <xf numFmtId="173" fontId="13" fillId="0" borderId="0" xfId="41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3" fontId="4" fillId="0" borderId="15" xfId="41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4" fillId="0" borderId="15" xfId="41" applyNumberFormat="1" applyFont="1" applyFill="1" applyBorder="1" applyAlignment="1">
      <alignment horizontal="right" vertical="center"/>
    </xf>
    <xf numFmtId="3" fontId="51" fillId="0" borderId="11" xfId="41" applyNumberFormat="1" applyFont="1" applyFill="1" applyBorder="1" applyAlignment="1">
      <alignment horizontal="right" vertical="center"/>
    </xf>
    <xf numFmtId="3" fontId="50" fillId="0" borderId="11" xfId="41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 applyProtection="1">
      <alignment horizontal="justify" vertical="center" wrapText="1"/>
      <protection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41" applyNumberFormat="1" applyFont="1" applyFill="1" applyBorder="1" applyAlignment="1" applyProtection="1">
      <alignment horizontal="right" vertical="center"/>
      <protection/>
    </xf>
    <xf numFmtId="3" fontId="10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41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 applyProtection="1">
      <alignment horizontal="justify" vertical="center" wrapText="1"/>
      <protection/>
    </xf>
    <xf numFmtId="177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3" fontId="11" fillId="0" borderId="10" xfId="41" applyNumberFormat="1" applyFont="1" applyFill="1" applyBorder="1" applyAlignment="1">
      <alignment horizontal="center" vertical="center" wrapText="1"/>
    </xf>
    <xf numFmtId="173" fontId="11" fillId="0" borderId="17" xfId="4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4"/>
  <sheetViews>
    <sheetView tabSelected="1" zoomScale="80" zoomScaleNormal="80" zoomScalePageLayoutView="90" workbookViewId="0" topLeftCell="A1">
      <selection activeCell="M6" sqref="M6:M7"/>
    </sheetView>
  </sheetViews>
  <sheetFormatPr defaultColWidth="8.66015625" defaultRowHeight="18"/>
  <cols>
    <col min="1" max="1" width="3" style="2" customWidth="1"/>
    <col min="2" max="2" width="24" style="2" customWidth="1"/>
    <col min="3" max="3" width="6.16015625" style="21" customWidth="1"/>
    <col min="4" max="4" width="6.33203125" style="5" customWidth="1"/>
    <col min="5" max="5" width="4.58203125" style="5" customWidth="1"/>
    <col min="6" max="6" width="5.16015625" style="5" customWidth="1"/>
    <col min="7" max="7" width="4.83203125" style="5" customWidth="1"/>
    <col min="8" max="8" width="5.16015625" style="5" customWidth="1"/>
    <col min="9" max="9" width="4.91015625" style="5" customWidth="1"/>
    <col min="10" max="11" width="4.83203125" style="5" customWidth="1"/>
    <col min="12" max="12" width="5.5" style="5" customWidth="1"/>
    <col min="13" max="13" width="5.58203125" style="5" customWidth="1"/>
    <col min="14" max="14" width="6" style="5" customWidth="1"/>
    <col min="15" max="15" width="4.91015625" style="5" customWidth="1"/>
    <col min="16" max="16" width="5.33203125" style="5" customWidth="1"/>
    <col min="17" max="17" width="7" style="5" customWidth="1"/>
    <col min="18" max="18" width="5.33203125" style="5" customWidth="1"/>
    <col min="19" max="19" width="5.66015625" style="5" customWidth="1"/>
    <col min="20" max="20" width="4.08203125" style="18" customWidth="1"/>
    <col min="21" max="16384" width="8.83203125" style="2" customWidth="1"/>
  </cols>
  <sheetData>
    <row r="1" spans="1:20" ht="19.5">
      <c r="A1" s="62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9.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>
      <c r="A3" s="63" t="s">
        <v>125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3" ht="3" customHeight="1">
      <c r="A4" s="34"/>
      <c r="B4" s="34"/>
      <c r="C4" s="35"/>
    </row>
    <row r="5" spans="1:20" ht="19.5" customHeight="1">
      <c r="A5" s="67"/>
      <c r="B5" s="68"/>
      <c r="C5" s="36"/>
      <c r="D5" s="36"/>
      <c r="E5" s="36"/>
      <c r="F5" s="36"/>
      <c r="Q5" s="69" t="s">
        <v>3</v>
      </c>
      <c r="R5" s="69"/>
      <c r="S5" s="69"/>
      <c r="T5" s="69"/>
    </row>
    <row r="6" spans="1:20" ht="24" customHeight="1">
      <c r="A6" s="54" t="s">
        <v>4</v>
      </c>
      <c r="B6" s="64" t="s">
        <v>0</v>
      </c>
      <c r="C6" s="60" t="s">
        <v>6</v>
      </c>
      <c r="D6" s="55" t="s">
        <v>7</v>
      </c>
      <c r="E6" s="55" t="s">
        <v>8</v>
      </c>
      <c r="F6" s="55" t="s">
        <v>9</v>
      </c>
      <c r="G6" s="55" t="s">
        <v>10</v>
      </c>
      <c r="H6" s="55" t="s">
        <v>11</v>
      </c>
      <c r="I6" s="55" t="s">
        <v>12</v>
      </c>
      <c r="J6" s="55" t="s">
        <v>24</v>
      </c>
      <c r="K6" s="55" t="s">
        <v>13</v>
      </c>
      <c r="L6" s="55" t="s">
        <v>14</v>
      </c>
      <c r="M6" s="55" t="s">
        <v>15</v>
      </c>
      <c r="N6" s="57" t="s">
        <v>16</v>
      </c>
      <c r="O6" s="58"/>
      <c r="P6" s="59"/>
      <c r="Q6" s="55" t="s">
        <v>19</v>
      </c>
      <c r="R6" s="55" t="s">
        <v>21</v>
      </c>
      <c r="S6" s="55" t="s">
        <v>20</v>
      </c>
      <c r="T6" s="55" t="s">
        <v>23</v>
      </c>
    </row>
    <row r="7" spans="1:20" ht="129" customHeight="1">
      <c r="A7" s="54"/>
      <c r="B7" s="65"/>
      <c r="C7" s="61"/>
      <c r="D7" s="56"/>
      <c r="E7" s="56"/>
      <c r="F7" s="56"/>
      <c r="G7" s="56"/>
      <c r="H7" s="56"/>
      <c r="I7" s="56"/>
      <c r="J7" s="56"/>
      <c r="K7" s="56"/>
      <c r="L7" s="56"/>
      <c r="M7" s="56"/>
      <c r="N7" s="3" t="s">
        <v>22</v>
      </c>
      <c r="O7" s="22" t="s">
        <v>17</v>
      </c>
      <c r="P7" s="22" t="s">
        <v>18</v>
      </c>
      <c r="Q7" s="56"/>
      <c r="R7" s="56"/>
      <c r="S7" s="56"/>
      <c r="T7" s="66"/>
    </row>
    <row r="8" spans="1:20" s="4" customFormat="1" ht="14.25">
      <c r="A8" s="33" t="s">
        <v>66</v>
      </c>
      <c r="B8" s="17" t="s">
        <v>67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9" t="s">
        <v>68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</row>
    <row r="9" spans="1:20" ht="27" customHeight="1">
      <c r="A9" s="15"/>
      <c r="B9" s="16" t="s">
        <v>1</v>
      </c>
      <c r="C9" s="23">
        <f>SUM(D9:S9)-M9</f>
        <v>317185</v>
      </c>
      <c r="D9" s="23">
        <f>+D10+D11+D13+D16+D21+D26+D31+D34+D43+SUM(D48:D96)+SUM(D100:D114)</f>
        <v>169574</v>
      </c>
      <c r="E9" s="23">
        <f aca="true" t="shared" si="0" ref="E9:T9">+E10+E11+E13+E16+E21+E26+E31+E34+E43+SUM(E48:E96)+SUM(E100:E114)</f>
        <v>160</v>
      </c>
      <c r="F9" s="23">
        <f t="shared" si="0"/>
        <v>6033</v>
      </c>
      <c r="G9" s="23">
        <f t="shared" si="0"/>
        <v>2958</v>
      </c>
      <c r="H9" s="23">
        <f t="shared" si="0"/>
        <v>12120</v>
      </c>
      <c r="I9" s="23">
        <f t="shared" si="0"/>
        <v>2262</v>
      </c>
      <c r="J9" s="23">
        <f t="shared" si="0"/>
        <v>1493</v>
      </c>
      <c r="K9" s="23">
        <f t="shared" si="0"/>
        <v>849</v>
      </c>
      <c r="L9" s="23">
        <f>+L10+L11+L13+L16+L21+L26+L31+L34+L43+SUM(L48:L96)+SUM(L100:L114)</f>
        <v>15730</v>
      </c>
      <c r="M9" s="23">
        <f t="shared" si="0"/>
        <v>48435</v>
      </c>
      <c r="N9" s="23">
        <f t="shared" si="0"/>
        <v>29250</v>
      </c>
      <c r="O9" s="23">
        <f t="shared" si="0"/>
        <v>9000</v>
      </c>
      <c r="P9" s="23">
        <f t="shared" si="0"/>
        <v>10185</v>
      </c>
      <c r="Q9" s="23">
        <f t="shared" si="0"/>
        <v>33216</v>
      </c>
      <c r="R9" s="23">
        <f t="shared" si="0"/>
        <v>19655</v>
      </c>
      <c r="S9" s="23">
        <f t="shared" si="0"/>
        <v>4700</v>
      </c>
      <c r="T9" s="23">
        <f t="shared" si="0"/>
        <v>6475</v>
      </c>
    </row>
    <row r="10" spans="1:20" s="1" customFormat="1" ht="21">
      <c r="A10" s="6">
        <v>1</v>
      </c>
      <c r="B10" s="7" t="s">
        <v>25</v>
      </c>
      <c r="C10" s="24">
        <f>SUM(D10:S10)</f>
        <v>6062</v>
      </c>
      <c r="D10" s="29"/>
      <c r="E10" s="29"/>
      <c r="F10" s="29"/>
      <c r="G10" s="29">
        <v>60</v>
      </c>
      <c r="H10" s="29"/>
      <c r="I10" s="29"/>
      <c r="J10" s="29"/>
      <c r="K10" s="29"/>
      <c r="L10" s="29"/>
      <c r="M10" s="24"/>
      <c r="N10" s="30"/>
      <c r="O10" s="30"/>
      <c r="P10" s="30"/>
      <c r="Q10" s="37">
        <v>6002</v>
      </c>
      <c r="R10" s="29"/>
      <c r="S10" s="29"/>
      <c r="T10" s="31">
        <v>85</v>
      </c>
    </row>
    <row r="11" spans="1:20" s="1" customFormat="1" ht="21">
      <c r="A11" s="6">
        <v>2</v>
      </c>
      <c r="B11" s="7" t="s">
        <v>26</v>
      </c>
      <c r="C11" s="24">
        <f>SUM(D11:S11)</f>
        <v>1279</v>
      </c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/>
      <c r="O11" s="30"/>
      <c r="P11" s="30"/>
      <c r="Q11" s="29">
        <f>+Q12</f>
        <v>1279</v>
      </c>
      <c r="R11" s="29"/>
      <c r="S11" s="29"/>
      <c r="T11" s="31">
        <f>+T12</f>
        <v>40</v>
      </c>
    </row>
    <row r="12" spans="1:20" s="1" customFormat="1" ht="21">
      <c r="A12" s="6"/>
      <c r="B12" s="9" t="s">
        <v>51</v>
      </c>
      <c r="C12" s="26">
        <f>SUM(D12:S12)</f>
        <v>1279</v>
      </c>
      <c r="D12" s="29"/>
      <c r="E12" s="29"/>
      <c r="F12" s="29"/>
      <c r="G12" s="29"/>
      <c r="H12" s="29"/>
      <c r="I12" s="29"/>
      <c r="J12" s="29"/>
      <c r="K12" s="29"/>
      <c r="L12" s="29"/>
      <c r="M12" s="24"/>
      <c r="N12" s="30"/>
      <c r="O12" s="30"/>
      <c r="P12" s="30"/>
      <c r="Q12" s="25">
        <v>1279</v>
      </c>
      <c r="R12" s="25"/>
      <c r="S12" s="25"/>
      <c r="T12" s="28">
        <v>40</v>
      </c>
    </row>
    <row r="13" spans="1:20" s="1" customFormat="1" ht="21">
      <c r="A13" s="6">
        <v>3</v>
      </c>
      <c r="B13" s="7" t="s">
        <v>27</v>
      </c>
      <c r="C13" s="24">
        <f>SUM(C14:C15)</f>
        <v>1022</v>
      </c>
      <c r="D13" s="24">
        <f>SUM(D14:D15)</f>
        <v>250</v>
      </c>
      <c r="E13" s="29"/>
      <c r="F13" s="29"/>
      <c r="G13" s="29"/>
      <c r="H13" s="29"/>
      <c r="I13" s="29"/>
      <c r="J13" s="29"/>
      <c r="K13" s="29"/>
      <c r="L13" s="29"/>
      <c r="M13" s="24"/>
      <c r="N13" s="30"/>
      <c r="O13" s="30"/>
      <c r="P13" s="30"/>
      <c r="Q13" s="29">
        <f>SUM(Q14:Q15)</f>
        <v>772</v>
      </c>
      <c r="R13" s="29"/>
      <c r="S13" s="29"/>
      <c r="T13" s="29">
        <f>SUM(T14:T15)</f>
        <v>52</v>
      </c>
    </row>
    <row r="14" spans="1:20" ht="19.5">
      <c r="A14" s="8"/>
      <c r="B14" s="9" t="s">
        <v>51</v>
      </c>
      <c r="C14" s="26">
        <f>SUM(D14:S14)</f>
        <v>772</v>
      </c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/>
      <c r="O14" s="27"/>
      <c r="P14" s="27"/>
      <c r="Q14" s="25">
        <v>772</v>
      </c>
      <c r="R14" s="25"/>
      <c r="S14" s="25"/>
      <c r="T14" s="28">
        <v>27</v>
      </c>
    </row>
    <row r="15" spans="1:20" ht="19.5">
      <c r="A15" s="8"/>
      <c r="B15" s="9" t="s">
        <v>52</v>
      </c>
      <c r="C15" s="26">
        <f>SUM(D15:S15)</f>
        <v>250</v>
      </c>
      <c r="D15" s="25">
        <v>250</v>
      </c>
      <c r="E15" s="25"/>
      <c r="F15" s="25"/>
      <c r="G15" s="25"/>
      <c r="H15" s="25"/>
      <c r="I15" s="25"/>
      <c r="J15" s="25"/>
      <c r="K15" s="25"/>
      <c r="L15" s="25"/>
      <c r="M15" s="26"/>
      <c r="N15" s="27"/>
      <c r="O15" s="27"/>
      <c r="P15" s="27"/>
      <c r="Q15" s="25"/>
      <c r="R15" s="25"/>
      <c r="S15" s="25"/>
      <c r="T15" s="28">
        <v>25</v>
      </c>
    </row>
    <row r="16" spans="1:20" s="1" customFormat="1" ht="21">
      <c r="A16" s="6">
        <v>4</v>
      </c>
      <c r="B16" s="7" t="s">
        <v>28</v>
      </c>
      <c r="C16" s="24">
        <f>SUM(C17:C20)</f>
        <v>39759</v>
      </c>
      <c r="D16" s="29"/>
      <c r="E16" s="29"/>
      <c r="F16" s="29"/>
      <c r="G16" s="29"/>
      <c r="H16" s="29"/>
      <c r="I16" s="29"/>
      <c r="J16" s="29"/>
      <c r="K16" s="29"/>
      <c r="L16" s="29">
        <f>SUM(L17:L20)</f>
        <v>3068</v>
      </c>
      <c r="M16" s="29">
        <f>SUM(M17:M19)</f>
        <v>35550</v>
      </c>
      <c r="N16" s="29">
        <f>SUM(N17:N19)</f>
        <v>29250</v>
      </c>
      <c r="O16" s="30">
        <f>SUM(O17:O19)</f>
        <v>6300</v>
      </c>
      <c r="P16" s="30"/>
      <c r="Q16" s="29">
        <f>SUM(Q17:Q19)</f>
        <v>1141</v>
      </c>
      <c r="R16" s="29"/>
      <c r="S16" s="29"/>
      <c r="T16" s="29">
        <f>SUM(T17:T20)</f>
        <v>1633</v>
      </c>
    </row>
    <row r="17" spans="1:20" ht="19.5">
      <c r="A17" s="8"/>
      <c r="B17" s="9" t="s">
        <v>51</v>
      </c>
      <c r="C17" s="26">
        <f>Q17</f>
        <v>1141</v>
      </c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7"/>
      <c r="O17" s="27"/>
      <c r="P17" s="27"/>
      <c r="Q17" s="25">
        <v>1141</v>
      </c>
      <c r="R17" s="25"/>
      <c r="S17" s="25"/>
      <c r="T17" s="28">
        <v>31</v>
      </c>
    </row>
    <row r="18" spans="1:20" ht="19.5">
      <c r="A18" s="8"/>
      <c r="B18" s="9" t="s">
        <v>53</v>
      </c>
      <c r="C18" s="26">
        <f>M18</f>
        <v>6300</v>
      </c>
      <c r="D18" s="25"/>
      <c r="E18" s="25"/>
      <c r="F18" s="25"/>
      <c r="G18" s="25"/>
      <c r="H18" s="25"/>
      <c r="I18" s="25"/>
      <c r="J18" s="25"/>
      <c r="K18" s="25"/>
      <c r="L18" s="25"/>
      <c r="M18" s="26">
        <f>SUM(N18:P18)</f>
        <v>6300</v>
      </c>
      <c r="N18" s="27"/>
      <c r="O18" s="27">
        <v>6300</v>
      </c>
      <c r="P18" s="27"/>
      <c r="Q18" s="25"/>
      <c r="R18" s="25"/>
      <c r="S18" s="25"/>
      <c r="T18" s="28">
        <v>250</v>
      </c>
    </row>
    <row r="19" spans="1:20" ht="19.5">
      <c r="A19" s="8"/>
      <c r="B19" s="9" t="s">
        <v>54</v>
      </c>
      <c r="C19" s="26">
        <f>M19</f>
        <v>29250</v>
      </c>
      <c r="D19" s="25"/>
      <c r="E19" s="25"/>
      <c r="F19" s="25"/>
      <c r="G19" s="25"/>
      <c r="H19" s="25"/>
      <c r="I19" s="25"/>
      <c r="J19" s="25"/>
      <c r="K19" s="25"/>
      <c r="L19" s="25"/>
      <c r="M19" s="26">
        <f>SUM(N19:P19)</f>
        <v>29250</v>
      </c>
      <c r="N19" s="27">
        <f>27250+2000</f>
        <v>29250</v>
      </c>
      <c r="O19" s="27"/>
      <c r="P19" s="27"/>
      <c r="Q19" s="25"/>
      <c r="R19" s="25"/>
      <c r="S19" s="25"/>
      <c r="T19" s="28">
        <f>1090+170</f>
        <v>1260</v>
      </c>
    </row>
    <row r="20" spans="1:20" ht="19.5">
      <c r="A20" s="8"/>
      <c r="B20" s="9" t="s">
        <v>55</v>
      </c>
      <c r="C20" s="26">
        <f>L20</f>
        <v>3068</v>
      </c>
      <c r="D20" s="25"/>
      <c r="E20" s="25"/>
      <c r="F20" s="25"/>
      <c r="G20" s="25"/>
      <c r="H20" s="25"/>
      <c r="I20" s="25"/>
      <c r="J20" s="25"/>
      <c r="K20" s="25"/>
      <c r="L20" s="25">
        <v>3068</v>
      </c>
      <c r="M20" s="26"/>
      <c r="N20" s="27"/>
      <c r="O20" s="27"/>
      <c r="P20" s="27"/>
      <c r="Q20" s="25"/>
      <c r="R20" s="25"/>
      <c r="S20" s="25"/>
      <c r="T20" s="28">
        <v>92</v>
      </c>
    </row>
    <row r="21" spans="1:20" ht="19.5">
      <c r="A21" s="6">
        <v>5</v>
      </c>
      <c r="B21" s="10" t="s">
        <v>29</v>
      </c>
      <c r="C21" s="24">
        <f>SUM(C22:C25)</f>
        <v>6325</v>
      </c>
      <c r="D21" s="25"/>
      <c r="E21" s="24">
        <f>SUM(E22:E25)</f>
        <v>160</v>
      </c>
      <c r="F21" s="25"/>
      <c r="G21" s="25"/>
      <c r="H21" s="25"/>
      <c r="I21" s="25"/>
      <c r="J21" s="25"/>
      <c r="K21" s="25"/>
      <c r="L21" s="25"/>
      <c r="M21" s="24">
        <f>SUM(M22:M25)</f>
        <v>5215</v>
      </c>
      <c r="N21" s="27"/>
      <c r="O21" s="27"/>
      <c r="P21" s="24">
        <f>SUM(P22:P25)</f>
        <v>5215</v>
      </c>
      <c r="Q21" s="24">
        <f>SUM(Q22:Q25)</f>
        <v>950</v>
      </c>
      <c r="R21" s="25"/>
      <c r="S21" s="25"/>
      <c r="T21" s="24">
        <f>SUM(T22:T25)</f>
        <v>165</v>
      </c>
    </row>
    <row r="22" spans="1:20" ht="19.5">
      <c r="A22" s="6"/>
      <c r="B22" s="9" t="s">
        <v>51</v>
      </c>
      <c r="C22" s="26">
        <f>Q22</f>
        <v>950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7"/>
      <c r="O22" s="27"/>
      <c r="P22" s="27"/>
      <c r="Q22" s="25">
        <v>950</v>
      </c>
      <c r="R22" s="25"/>
      <c r="S22" s="25"/>
      <c r="T22" s="28">
        <v>31</v>
      </c>
    </row>
    <row r="23" spans="1:20" ht="29.25" customHeight="1">
      <c r="A23" s="6"/>
      <c r="B23" s="12" t="s">
        <v>56</v>
      </c>
      <c r="C23" s="26">
        <f>M23</f>
        <v>4015</v>
      </c>
      <c r="D23" s="25"/>
      <c r="E23" s="25"/>
      <c r="F23" s="25"/>
      <c r="G23" s="25"/>
      <c r="H23" s="25"/>
      <c r="I23" s="25"/>
      <c r="J23" s="25"/>
      <c r="K23" s="25"/>
      <c r="L23" s="25"/>
      <c r="M23" s="26">
        <f>SUM(N23:P23)</f>
        <v>4015</v>
      </c>
      <c r="N23" s="27"/>
      <c r="O23" s="27"/>
      <c r="P23" s="27">
        <f>5215-P24</f>
        <v>4015</v>
      </c>
      <c r="Q23" s="25"/>
      <c r="R23" s="25"/>
      <c r="S23" s="25"/>
      <c r="T23" s="28">
        <v>134</v>
      </c>
    </row>
    <row r="24" spans="1:20" ht="28.5" customHeight="1">
      <c r="A24" s="6"/>
      <c r="B24" s="12" t="s">
        <v>57</v>
      </c>
      <c r="C24" s="26">
        <f>M24</f>
        <v>1200</v>
      </c>
      <c r="D24" s="25"/>
      <c r="E24" s="25"/>
      <c r="F24" s="25"/>
      <c r="G24" s="25"/>
      <c r="H24" s="25"/>
      <c r="I24" s="25"/>
      <c r="J24" s="25"/>
      <c r="K24" s="25"/>
      <c r="L24" s="25"/>
      <c r="M24" s="26">
        <f>SUM(N24:P24)</f>
        <v>1200</v>
      </c>
      <c r="N24" s="27"/>
      <c r="O24" s="27"/>
      <c r="P24" s="27">
        <v>1200</v>
      </c>
      <c r="Q24" s="25"/>
      <c r="R24" s="25"/>
      <c r="S24" s="25"/>
      <c r="T24" s="28"/>
    </row>
    <row r="25" spans="1:20" ht="19.5">
      <c r="A25" s="6"/>
      <c r="B25" s="9" t="s">
        <v>58</v>
      </c>
      <c r="C25" s="26">
        <f>E25</f>
        <v>160</v>
      </c>
      <c r="D25" s="25"/>
      <c r="E25" s="25">
        <v>160</v>
      </c>
      <c r="F25" s="25"/>
      <c r="G25" s="25"/>
      <c r="H25" s="25"/>
      <c r="I25" s="25"/>
      <c r="J25" s="25"/>
      <c r="K25" s="25"/>
      <c r="L25" s="25"/>
      <c r="M25" s="26"/>
      <c r="N25" s="27"/>
      <c r="O25" s="27"/>
      <c r="P25" s="27"/>
      <c r="Q25" s="25"/>
      <c r="R25" s="25"/>
      <c r="S25" s="25"/>
      <c r="T25" s="28"/>
    </row>
    <row r="26" spans="1:20" ht="19.5">
      <c r="A26" s="6">
        <v>6</v>
      </c>
      <c r="B26" s="10" t="s">
        <v>75</v>
      </c>
      <c r="C26" s="24">
        <f>SUM(C27:C30)</f>
        <v>883</v>
      </c>
      <c r="D26" s="25"/>
      <c r="E26" s="25"/>
      <c r="F26" s="25"/>
      <c r="G26" s="25"/>
      <c r="H26" s="25"/>
      <c r="I26" s="24">
        <f>SUM(I27:I30)</f>
        <v>190</v>
      </c>
      <c r="J26" s="24">
        <f>SUM(J27:J30)</f>
        <v>104</v>
      </c>
      <c r="K26" s="24"/>
      <c r="L26" s="24"/>
      <c r="M26" s="24"/>
      <c r="N26" s="24"/>
      <c r="O26" s="24"/>
      <c r="P26" s="24"/>
      <c r="Q26" s="24">
        <f>SUM(Q27:Q30)</f>
        <v>589</v>
      </c>
      <c r="R26" s="25"/>
      <c r="S26" s="25"/>
      <c r="T26" s="24">
        <f>SUM(T27:T30)</f>
        <v>18</v>
      </c>
    </row>
    <row r="27" spans="1:20" ht="19.5">
      <c r="A27" s="6"/>
      <c r="B27" s="9" t="s">
        <v>51</v>
      </c>
      <c r="C27" s="26">
        <f>Q27</f>
        <v>589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7"/>
      <c r="P27" s="27"/>
      <c r="Q27" s="25">
        <v>589</v>
      </c>
      <c r="R27" s="25"/>
      <c r="S27" s="25"/>
      <c r="T27" s="28">
        <v>18</v>
      </c>
    </row>
    <row r="28" spans="1:20" ht="19.5">
      <c r="A28" s="6"/>
      <c r="B28" s="9" t="s">
        <v>59</v>
      </c>
      <c r="C28" s="26">
        <f>I28</f>
        <v>95</v>
      </c>
      <c r="D28" s="25"/>
      <c r="E28" s="25"/>
      <c r="F28" s="25"/>
      <c r="G28" s="25"/>
      <c r="H28" s="25"/>
      <c r="I28" s="25">
        <f>95</f>
        <v>95</v>
      </c>
      <c r="J28" s="25"/>
      <c r="K28" s="25"/>
      <c r="L28" s="25"/>
      <c r="M28" s="26"/>
      <c r="N28" s="27"/>
      <c r="O28" s="27"/>
      <c r="P28" s="27"/>
      <c r="Q28" s="25"/>
      <c r="R28" s="25"/>
      <c r="S28" s="25"/>
      <c r="T28" s="28"/>
    </row>
    <row r="29" spans="1:20" ht="19.5">
      <c r="A29" s="6"/>
      <c r="B29" s="9" t="s">
        <v>113</v>
      </c>
      <c r="C29" s="26">
        <f>I29+J29</f>
        <v>104</v>
      </c>
      <c r="D29" s="25"/>
      <c r="E29" s="25"/>
      <c r="F29" s="25"/>
      <c r="G29" s="25"/>
      <c r="H29" s="25"/>
      <c r="I29" s="25"/>
      <c r="J29" s="25">
        <v>104</v>
      </c>
      <c r="K29" s="25"/>
      <c r="L29" s="25"/>
      <c r="M29" s="26"/>
      <c r="N29" s="27"/>
      <c r="O29" s="27"/>
      <c r="P29" s="27"/>
      <c r="Q29" s="25"/>
      <c r="R29" s="25"/>
      <c r="S29" s="25"/>
      <c r="T29" s="28"/>
    </row>
    <row r="30" spans="1:20" ht="19.5">
      <c r="A30" s="6"/>
      <c r="B30" s="9" t="s">
        <v>78</v>
      </c>
      <c r="C30" s="26">
        <f>I30</f>
        <v>95</v>
      </c>
      <c r="D30" s="25"/>
      <c r="E30" s="25"/>
      <c r="F30" s="25"/>
      <c r="G30" s="25"/>
      <c r="H30" s="25"/>
      <c r="I30" s="25">
        <f>402-307</f>
        <v>95</v>
      </c>
      <c r="J30" s="25"/>
      <c r="K30" s="25"/>
      <c r="L30" s="25"/>
      <c r="M30" s="26"/>
      <c r="N30" s="27"/>
      <c r="O30" s="27"/>
      <c r="P30" s="27"/>
      <c r="Q30" s="25"/>
      <c r="R30" s="25"/>
      <c r="S30" s="25"/>
      <c r="T30" s="28"/>
    </row>
    <row r="31" spans="1:20" ht="19.5">
      <c r="A31" s="6">
        <v>7</v>
      </c>
      <c r="B31" s="10" t="s">
        <v>76</v>
      </c>
      <c r="C31" s="24">
        <f>SUM(C32:C33)</f>
        <v>13653</v>
      </c>
      <c r="D31" s="25"/>
      <c r="E31" s="25"/>
      <c r="F31" s="25"/>
      <c r="G31" s="25"/>
      <c r="H31" s="25"/>
      <c r="I31" s="25"/>
      <c r="J31" s="25"/>
      <c r="K31" s="25"/>
      <c r="L31" s="24">
        <f>SUM(L32:L33)</f>
        <v>12662</v>
      </c>
      <c r="M31" s="24"/>
      <c r="N31" s="24"/>
      <c r="O31" s="27"/>
      <c r="P31" s="27"/>
      <c r="Q31" s="24">
        <f>SUM(Q32:Q33)</f>
        <v>991</v>
      </c>
      <c r="R31" s="25"/>
      <c r="S31" s="25"/>
      <c r="T31" s="24">
        <f>SUM(T32:T33)</f>
        <v>661</v>
      </c>
    </row>
    <row r="32" spans="1:20" ht="19.5">
      <c r="A32" s="6"/>
      <c r="B32" s="9" t="s">
        <v>51</v>
      </c>
      <c r="C32" s="26">
        <f>Q32</f>
        <v>991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/>
      <c r="O32" s="27"/>
      <c r="P32" s="27"/>
      <c r="Q32" s="25">
        <v>991</v>
      </c>
      <c r="R32" s="25"/>
      <c r="S32" s="25"/>
      <c r="T32" s="28">
        <v>31</v>
      </c>
    </row>
    <row r="33" spans="1:20" ht="19.5">
      <c r="A33" s="6"/>
      <c r="B33" s="9" t="s">
        <v>55</v>
      </c>
      <c r="C33" s="26">
        <f>L33</f>
        <v>12662</v>
      </c>
      <c r="D33" s="25"/>
      <c r="E33" s="25"/>
      <c r="F33" s="25"/>
      <c r="G33" s="25"/>
      <c r="H33" s="25"/>
      <c r="I33" s="25"/>
      <c r="J33" s="25"/>
      <c r="K33" s="25"/>
      <c r="L33" s="25">
        <f>15730-3068</f>
        <v>12662</v>
      </c>
      <c r="M33" s="26"/>
      <c r="N33" s="27"/>
      <c r="O33" s="27"/>
      <c r="P33" s="27"/>
      <c r="Q33" s="25"/>
      <c r="R33" s="25"/>
      <c r="S33" s="25"/>
      <c r="T33" s="28">
        <f>722-92</f>
        <v>630</v>
      </c>
    </row>
    <row r="34" spans="1:20" ht="28.5" customHeight="1">
      <c r="A34" s="6">
        <v>8</v>
      </c>
      <c r="B34" s="13" t="s">
        <v>77</v>
      </c>
      <c r="C34" s="29">
        <f>SUM(C35:C42)</f>
        <v>22441</v>
      </c>
      <c r="D34" s="29">
        <f>SUM(D35:D42)</f>
        <v>0</v>
      </c>
      <c r="E34" s="29"/>
      <c r="F34" s="29"/>
      <c r="G34" s="29"/>
      <c r="H34" s="29">
        <f>SUM(H35:H42)</f>
        <v>2685</v>
      </c>
      <c r="I34" s="29"/>
      <c r="J34" s="29"/>
      <c r="K34" s="29"/>
      <c r="L34" s="29"/>
      <c r="M34" s="24"/>
      <c r="N34" s="30"/>
      <c r="O34" s="30"/>
      <c r="P34" s="30"/>
      <c r="Q34" s="29">
        <f>SUM(Q35:Q42)</f>
        <v>797</v>
      </c>
      <c r="R34" s="29">
        <f>SUM(R35:R42)</f>
        <v>18959</v>
      </c>
      <c r="S34" s="29"/>
      <c r="T34" s="31">
        <f>SUM(T35:T42)</f>
        <v>22</v>
      </c>
    </row>
    <row r="35" spans="1:20" ht="19.5">
      <c r="A35" s="6"/>
      <c r="B35" s="9" t="s">
        <v>51</v>
      </c>
      <c r="C35" s="26">
        <f>Q35</f>
        <v>797</v>
      </c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7"/>
      <c r="O35" s="27"/>
      <c r="P35" s="27"/>
      <c r="Q35" s="25">
        <v>797</v>
      </c>
      <c r="R35" s="25"/>
      <c r="S35" s="25"/>
      <c r="T35" s="28">
        <v>22</v>
      </c>
    </row>
    <row r="36" spans="1:20" ht="29.25" customHeight="1" hidden="1">
      <c r="A36" s="6"/>
      <c r="B36" s="12" t="s">
        <v>74</v>
      </c>
      <c r="C36" s="26"/>
      <c r="D36" s="38"/>
      <c r="E36" s="25"/>
      <c r="F36" s="25"/>
      <c r="G36" s="25"/>
      <c r="H36" s="25"/>
      <c r="I36" s="25"/>
      <c r="J36" s="25"/>
      <c r="K36" s="25"/>
      <c r="L36" s="25"/>
      <c r="M36" s="26"/>
      <c r="N36" s="27"/>
      <c r="O36" s="27"/>
      <c r="P36" s="27"/>
      <c r="Q36" s="25"/>
      <c r="R36" s="25"/>
      <c r="S36" s="25"/>
      <c r="T36" s="28"/>
    </row>
    <row r="37" spans="1:20" ht="44.25" customHeight="1">
      <c r="A37" s="6"/>
      <c r="B37" s="32" t="s">
        <v>64</v>
      </c>
      <c r="C37" s="26">
        <f>R37</f>
        <v>16964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7"/>
      <c r="O37" s="27"/>
      <c r="P37" s="27"/>
      <c r="Q37" s="25"/>
      <c r="R37" s="25">
        <f>15504+1290+170</f>
        <v>16964</v>
      </c>
      <c r="S37" s="25"/>
      <c r="T37" s="28"/>
    </row>
    <row r="38" spans="1:20" ht="28.5" customHeight="1">
      <c r="A38" s="6"/>
      <c r="B38" s="32" t="s">
        <v>69</v>
      </c>
      <c r="C38" s="26">
        <f>H38</f>
        <v>2685</v>
      </c>
      <c r="D38" s="25"/>
      <c r="E38" s="25"/>
      <c r="F38" s="25"/>
      <c r="G38" s="25"/>
      <c r="H38" s="25">
        <v>2685</v>
      </c>
      <c r="I38" s="25"/>
      <c r="J38" s="25"/>
      <c r="K38" s="25"/>
      <c r="L38" s="25"/>
      <c r="M38" s="26"/>
      <c r="N38" s="27"/>
      <c r="O38" s="27"/>
      <c r="P38" s="27"/>
      <c r="Q38" s="25"/>
      <c r="R38" s="25"/>
      <c r="S38" s="25"/>
      <c r="T38" s="28"/>
    </row>
    <row r="39" spans="1:20" ht="30" customHeight="1">
      <c r="A39" s="6"/>
      <c r="B39" s="12" t="s">
        <v>65</v>
      </c>
      <c r="C39" s="26">
        <f>R39</f>
        <v>1415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7"/>
      <c r="O39" s="27"/>
      <c r="P39" s="27"/>
      <c r="Q39" s="25"/>
      <c r="R39" s="25">
        <v>1415</v>
      </c>
      <c r="S39" s="25"/>
      <c r="T39" s="28"/>
    </row>
    <row r="40" spans="1:20" ht="19.5">
      <c r="A40" s="6"/>
      <c r="B40" s="9" t="s">
        <v>60</v>
      </c>
      <c r="C40" s="26">
        <f>R40</f>
        <v>360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7"/>
      <c r="O40" s="27"/>
      <c r="P40" s="27"/>
      <c r="Q40" s="25"/>
      <c r="R40" s="25">
        <v>360</v>
      </c>
      <c r="S40" s="25"/>
      <c r="T40" s="28"/>
    </row>
    <row r="41" spans="1:20" ht="31.5" customHeight="1">
      <c r="A41" s="6"/>
      <c r="B41" s="12" t="s">
        <v>61</v>
      </c>
      <c r="C41" s="26">
        <f>R41</f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7"/>
      <c r="O41" s="27"/>
      <c r="P41" s="27"/>
      <c r="Q41" s="25"/>
      <c r="R41" s="25">
        <v>60</v>
      </c>
      <c r="S41" s="25"/>
      <c r="T41" s="28"/>
    </row>
    <row r="42" spans="1:20" ht="30" customHeight="1">
      <c r="A42" s="6"/>
      <c r="B42" s="12" t="s">
        <v>62</v>
      </c>
      <c r="C42" s="26">
        <f>R42</f>
        <v>160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7"/>
      <c r="O42" s="27"/>
      <c r="P42" s="27"/>
      <c r="Q42" s="25"/>
      <c r="R42" s="25">
        <v>160</v>
      </c>
      <c r="S42" s="25"/>
      <c r="T42" s="28"/>
    </row>
    <row r="43" spans="1:20" ht="19.5">
      <c r="A43" s="6">
        <v>9</v>
      </c>
      <c r="B43" s="7" t="s">
        <v>30</v>
      </c>
      <c r="C43" s="24">
        <f>+C44+C45</f>
        <v>2575</v>
      </c>
      <c r="D43" s="24">
        <f>SUM(D44:D45)</f>
        <v>1600</v>
      </c>
      <c r="E43" s="25"/>
      <c r="F43" s="25"/>
      <c r="G43" s="25"/>
      <c r="H43" s="25"/>
      <c r="I43" s="25"/>
      <c r="J43" s="25"/>
      <c r="K43" s="25"/>
      <c r="L43" s="25"/>
      <c r="M43" s="26"/>
      <c r="N43" s="27"/>
      <c r="O43" s="27"/>
      <c r="P43" s="27"/>
      <c r="Q43" s="24">
        <f>SUM(Q44:Q47)</f>
        <v>975</v>
      </c>
      <c r="R43" s="25"/>
      <c r="S43" s="25"/>
      <c r="T43" s="24">
        <f>SUM(T44:T47)</f>
        <v>87</v>
      </c>
    </row>
    <row r="44" spans="1:20" ht="19.5">
      <c r="A44" s="6"/>
      <c r="B44" s="9" t="s">
        <v>51</v>
      </c>
      <c r="C44" s="26">
        <f>Q44</f>
        <v>975</v>
      </c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O44" s="27"/>
      <c r="P44" s="27"/>
      <c r="Q44" s="25">
        <v>975</v>
      </c>
      <c r="R44" s="25"/>
      <c r="S44" s="25"/>
      <c r="T44" s="28">
        <v>27</v>
      </c>
    </row>
    <row r="45" spans="1:20" ht="19.5">
      <c r="A45" s="6"/>
      <c r="B45" s="9" t="s">
        <v>63</v>
      </c>
      <c r="C45" s="26">
        <f>D45</f>
        <v>1600</v>
      </c>
      <c r="D45" s="38">
        <f>SUM(D46:D47)</f>
        <v>1600</v>
      </c>
      <c r="E45" s="25"/>
      <c r="F45" s="25"/>
      <c r="G45" s="25"/>
      <c r="H45" s="25"/>
      <c r="I45" s="25"/>
      <c r="J45" s="25"/>
      <c r="K45" s="25"/>
      <c r="L45" s="25"/>
      <c r="M45" s="26"/>
      <c r="N45" s="27"/>
      <c r="O45" s="27"/>
      <c r="P45" s="27"/>
      <c r="Q45" s="25"/>
      <c r="R45" s="25"/>
      <c r="S45" s="25"/>
      <c r="T45" s="28"/>
    </row>
    <row r="46" spans="1:20" ht="19.5">
      <c r="A46" s="6"/>
      <c r="B46" s="9" t="s">
        <v>110</v>
      </c>
      <c r="C46" s="26">
        <f>D46</f>
        <v>1000</v>
      </c>
      <c r="D46" s="38">
        <v>1000</v>
      </c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27"/>
      <c r="P46" s="27"/>
      <c r="Q46" s="25"/>
      <c r="R46" s="25"/>
      <c r="S46" s="25"/>
      <c r="T46" s="28"/>
    </row>
    <row r="47" spans="1:20" ht="19.5">
      <c r="A47" s="6"/>
      <c r="B47" s="12" t="s">
        <v>111</v>
      </c>
      <c r="C47" s="26">
        <f>D47</f>
        <v>600</v>
      </c>
      <c r="D47" s="25">
        <v>600</v>
      </c>
      <c r="E47" s="25"/>
      <c r="F47" s="25"/>
      <c r="G47" s="25"/>
      <c r="H47" s="25"/>
      <c r="I47" s="25"/>
      <c r="J47" s="25"/>
      <c r="K47" s="25"/>
      <c r="L47" s="25"/>
      <c r="M47" s="26"/>
      <c r="N47" s="27"/>
      <c r="O47" s="27"/>
      <c r="P47" s="27"/>
      <c r="Q47" s="25"/>
      <c r="R47" s="25"/>
      <c r="S47" s="25"/>
      <c r="T47" s="28">
        <v>60</v>
      </c>
    </row>
    <row r="48" spans="1:20" ht="19.5">
      <c r="A48" s="6">
        <v>10</v>
      </c>
      <c r="B48" s="7" t="s">
        <v>31</v>
      </c>
      <c r="C48" s="24">
        <f aca="true" t="shared" si="1" ref="C48:C62">Q48</f>
        <v>990</v>
      </c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O48" s="27"/>
      <c r="P48" s="27"/>
      <c r="Q48" s="29">
        <f>736+254</f>
        <v>990</v>
      </c>
      <c r="R48" s="25"/>
      <c r="S48" s="25"/>
      <c r="T48" s="31">
        <v>18</v>
      </c>
    </row>
    <row r="49" spans="1:20" ht="19.5">
      <c r="A49" s="6">
        <v>11</v>
      </c>
      <c r="B49" s="7" t="s">
        <v>32</v>
      </c>
      <c r="C49" s="24">
        <f t="shared" si="1"/>
        <v>419</v>
      </c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27"/>
      <c r="P49" s="27"/>
      <c r="Q49" s="29">
        <v>419</v>
      </c>
      <c r="R49" s="25"/>
      <c r="S49" s="25"/>
      <c r="T49" s="31">
        <v>9</v>
      </c>
    </row>
    <row r="50" spans="1:20" ht="19.5">
      <c r="A50" s="6">
        <v>12</v>
      </c>
      <c r="B50" s="7" t="s">
        <v>33</v>
      </c>
      <c r="C50" s="24">
        <f t="shared" si="1"/>
        <v>612</v>
      </c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O50" s="27"/>
      <c r="P50" s="27"/>
      <c r="Q50" s="29">
        <v>612</v>
      </c>
      <c r="R50" s="25"/>
      <c r="S50" s="25"/>
      <c r="T50" s="31">
        <v>18</v>
      </c>
    </row>
    <row r="51" spans="1:20" s="1" customFormat="1" ht="21">
      <c r="A51" s="6">
        <v>13</v>
      </c>
      <c r="B51" s="10" t="s">
        <v>2</v>
      </c>
      <c r="C51" s="24">
        <f t="shared" si="1"/>
        <v>10242</v>
      </c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7"/>
      <c r="O51" s="27"/>
      <c r="P51" s="27"/>
      <c r="Q51" s="29">
        <v>10242</v>
      </c>
      <c r="R51" s="25"/>
      <c r="S51" s="25"/>
      <c r="T51" s="44">
        <v>168</v>
      </c>
    </row>
    <row r="52" spans="1:20" ht="19.5">
      <c r="A52" s="6">
        <v>14</v>
      </c>
      <c r="B52" s="10" t="s">
        <v>34</v>
      </c>
      <c r="C52" s="24">
        <f t="shared" si="1"/>
        <v>920</v>
      </c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O52" s="27"/>
      <c r="P52" s="27"/>
      <c r="Q52" s="29">
        <v>920</v>
      </c>
      <c r="R52" s="25"/>
      <c r="S52" s="25"/>
      <c r="T52" s="31">
        <v>18</v>
      </c>
    </row>
    <row r="53" spans="1:20" ht="19.5">
      <c r="A53" s="6">
        <v>15</v>
      </c>
      <c r="B53" s="10" t="s">
        <v>35</v>
      </c>
      <c r="C53" s="24">
        <f t="shared" si="1"/>
        <v>405</v>
      </c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27"/>
      <c r="P53" s="27"/>
      <c r="Q53" s="29">
        <v>405</v>
      </c>
      <c r="R53" s="25"/>
      <c r="S53" s="25"/>
      <c r="T53" s="31">
        <v>13</v>
      </c>
    </row>
    <row r="54" spans="1:20" ht="19.5">
      <c r="A54" s="6">
        <v>16</v>
      </c>
      <c r="B54" s="10" t="s">
        <v>36</v>
      </c>
      <c r="C54" s="24">
        <f t="shared" si="1"/>
        <v>451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O54" s="27"/>
      <c r="P54" s="27"/>
      <c r="Q54" s="29">
        <v>451</v>
      </c>
      <c r="R54" s="25"/>
      <c r="S54" s="25"/>
      <c r="T54" s="31">
        <v>13</v>
      </c>
    </row>
    <row r="55" spans="1:20" s="1" customFormat="1" ht="21">
      <c r="A55" s="6">
        <v>17</v>
      </c>
      <c r="B55" s="7" t="s">
        <v>37</v>
      </c>
      <c r="C55" s="24">
        <f t="shared" si="1"/>
        <v>475</v>
      </c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O55" s="27"/>
      <c r="P55" s="27"/>
      <c r="Q55" s="29">
        <v>475</v>
      </c>
      <c r="R55" s="25"/>
      <c r="S55" s="25"/>
      <c r="T55" s="31">
        <v>13</v>
      </c>
    </row>
    <row r="56" spans="1:20" ht="19.5">
      <c r="A56" s="6">
        <v>18</v>
      </c>
      <c r="B56" s="10" t="s">
        <v>38</v>
      </c>
      <c r="C56" s="24">
        <f t="shared" si="1"/>
        <v>428</v>
      </c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O56" s="27"/>
      <c r="P56" s="27"/>
      <c r="Q56" s="29">
        <v>428</v>
      </c>
      <c r="R56" s="25"/>
      <c r="S56" s="25"/>
      <c r="T56" s="31">
        <v>13</v>
      </c>
    </row>
    <row r="57" spans="1:20" ht="19.5">
      <c r="A57" s="6">
        <v>19</v>
      </c>
      <c r="B57" s="7" t="s">
        <v>39</v>
      </c>
      <c r="C57" s="24">
        <f t="shared" si="1"/>
        <v>298</v>
      </c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O57" s="27"/>
      <c r="P57" s="27"/>
      <c r="Q57" s="29">
        <v>298</v>
      </c>
      <c r="R57" s="25"/>
      <c r="S57" s="25"/>
      <c r="T57" s="28"/>
    </row>
    <row r="58" spans="1:20" s="1" customFormat="1" ht="21">
      <c r="A58" s="6">
        <v>20</v>
      </c>
      <c r="B58" s="7" t="s">
        <v>40</v>
      </c>
      <c r="C58" s="24">
        <f t="shared" si="1"/>
        <v>281</v>
      </c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7"/>
      <c r="O58" s="27"/>
      <c r="P58" s="27"/>
      <c r="Q58" s="29">
        <v>281</v>
      </c>
      <c r="R58" s="25"/>
      <c r="S58" s="25"/>
      <c r="T58" s="28"/>
    </row>
    <row r="59" spans="1:20" ht="19.5">
      <c r="A59" s="6">
        <v>21</v>
      </c>
      <c r="B59" s="10" t="s">
        <v>41</v>
      </c>
      <c r="C59" s="24">
        <f t="shared" si="1"/>
        <v>301</v>
      </c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7"/>
      <c r="O59" s="27"/>
      <c r="P59" s="27"/>
      <c r="Q59" s="29">
        <v>301</v>
      </c>
      <c r="R59" s="25"/>
      <c r="S59" s="25"/>
      <c r="T59" s="28"/>
    </row>
    <row r="60" spans="1:20" ht="19.5">
      <c r="A60" s="6">
        <v>22</v>
      </c>
      <c r="B60" s="7" t="s">
        <v>42</v>
      </c>
      <c r="C60" s="24">
        <f t="shared" si="1"/>
        <v>298</v>
      </c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7"/>
      <c r="O60" s="27"/>
      <c r="P60" s="27"/>
      <c r="Q60" s="29">
        <v>298</v>
      </c>
      <c r="R60" s="25"/>
      <c r="S60" s="25"/>
      <c r="T60" s="28"/>
    </row>
    <row r="61" spans="1:20" s="1" customFormat="1" ht="21">
      <c r="A61" s="6">
        <v>23</v>
      </c>
      <c r="B61" s="7" t="s">
        <v>43</v>
      </c>
      <c r="C61" s="24">
        <f t="shared" si="1"/>
        <v>275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7"/>
      <c r="O61" s="27"/>
      <c r="P61" s="27"/>
      <c r="Q61" s="29">
        <v>275</v>
      </c>
      <c r="R61" s="25"/>
      <c r="S61" s="25"/>
      <c r="T61" s="28"/>
    </row>
    <row r="62" spans="1:20" s="1" customFormat="1" ht="21">
      <c r="A62" s="6">
        <v>24</v>
      </c>
      <c r="B62" s="7" t="s">
        <v>44</v>
      </c>
      <c r="C62" s="24">
        <f t="shared" si="1"/>
        <v>156</v>
      </c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7"/>
      <c r="O62" s="27"/>
      <c r="P62" s="27"/>
      <c r="Q62" s="29">
        <v>156</v>
      </c>
      <c r="R62" s="25"/>
      <c r="S62" s="25"/>
      <c r="T62" s="28"/>
    </row>
    <row r="63" spans="1:20" s="1" customFormat="1" ht="21">
      <c r="A63" s="6">
        <v>25</v>
      </c>
      <c r="B63" s="7" t="s">
        <v>45</v>
      </c>
      <c r="C63" s="24">
        <f>M63</f>
        <v>911</v>
      </c>
      <c r="D63" s="25"/>
      <c r="E63" s="25"/>
      <c r="F63" s="25"/>
      <c r="G63" s="25"/>
      <c r="H63" s="25"/>
      <c r="I63" s="25"/>
      <c r="J63" s="25"/>
      <c r="K63" s="25"/>
      <c r="L63" s="25"/>
      <c r="M63" s="24">
        <f>SUM(N63:P63)</f>
        <v>911</v>
      </c>
      <c r="N63" s="27"/>
      <c r="O63" s="27"/>
      <c r="P63" s="30">
        <v>911</v>
      </c>
      <c r="Q63" s="25"/>
      <c r="R63" s="25"/>
      <c r="S63" s="25"/>
      <c r="T63" s="31">
        <v>14</v>
      </c>
    </row>
    <row r="64" spans="1:20" s="1" customFormat="1" ht="21">
      <c r="A64" s="6">
        <v>26</v>
      </c>
      <c r="B64" s="7" t="s">
        <v>46</v>
      </c>
      <c r="C64" s="24">
        <f>M64</f>
        <v>1065</v>
      </c>
      <c r="D64" s="25"/>
      <c r="E64" s="25"/>
      <c r="F64" s="25"/>
      <c r="G64" s="25"/>
      <c r="H64" s="25"/>
      <c r="I64" s="25"/>
      <c r="J64" s="25"/>
      <c r="K64" s="25"/>
      <c r="L64" s="25"/>
      <c r="M64" s="24">
        <f>SUM(N64:P64)</f>
        <v>1065</v>
      </c>
      <c r="N64" s="27"/>
      <c r="O64" s="27"/>
      <c r="P64" s="30">
        <v>1065</v>
      </c>
      <c r="Q64" s="25"/>
      <c r="R64" s="25"/>
      <c r="S64" s="25"/>
      <c r="T64" s="31">
        <v>57</v>
      </c>
    </row>
    <row r="65" spans="1:20" s="1" customFormat="1" ht="21">
      <c r="A65" s="6">
        <v>27</v>
      </c>
      <c r="B65" s="10" t="s">
        <v>47</v>
      </c>
      <c r="C65" s="24">
        <f>D65</f>
        <v>2311</v>
      </c>
      <c r="D65" s="25">
        <v>2311</v>
      </c>
      <c r="E65" s="25"/>
      <c r="F65" s="25"/>
      <c r="G65" s="25"/>
      <c r="H65" s="25"/>
      <c r="I65" s="25"/>
      <c r="J65" s="25"/>
      <c r="K65" s="25"/>
      <c r="L65" s="25"/>
      <c r="M65" s="26"/>
      <c r="N65" s="27"/>
      <c r="O65" s="27"/>
      <c r="P65" s="27"/>
      <c r="Q65" s="25"/>
      <c r="R65" s="25"/>
      <c r="S65" s="25"/>
      <c r="T65" s="31">
        <v>187</v>
      </c>
    </row>
    <row r="66" spans="1:20" s="1" customFormat="1" ht="21">
      <c r="A66" s="6">
        <v>28</v>
      </c>
      <c r="B66" s="10" t="s">
        <v>80</v>
      </c>
      <c r="C66" s="24">
        <f aca="true" t="shared" si="2" ref="C66:C94">D66</f>
        <v>1859</v>
      </c>
      <c r="D66" s="25">
        <v>1859</v>
      </c>
      <c r="E66" s="25"/>
      <c r="F66" s="25"/>
      <c r="G66" s="25"/>
      <c r="H66" s="25"/>
      <c r="I66" s="25"/>
      <c r="J66" s="25"/>
      <c r="K66" s="25"/>
      <c r="L66" s="25"/>
      <c r="M66" s="26"/>
      <c r="N66" s="27"/>
      <c r="O66" s="27"/>
      <c r="P66" s="27"/>
      <c r="Q66" s="25"/>
      <c r="R66" s="25"/>
      <c r="S66" s="25"/>
      <c r="T66" s="31">
        <v>35</v>
      </c>
    </row>
    <row r="67" spans="1:20" s="1" customFormat="1" ht="21">
      <c r="A67" s="6">
        <v>29</v>
      </c>
      <c r="B67" s="10" t="s">
        <v>81</v>
      </c>
      <c r="C67" s="24">
        <f t="shared" si="2"/>
        <v>2086</v>
      </c>
      <c r="D67" s="25">
        <v>2086</v>
      </c>
      <c r="E67" s="25"/>
      <c r="F67" s="25"/>
      <c r="G67" s="25"/>
      <c r="H67" s="25"/>
      <c r="I67" s="25"/>
      <c r="J67" s="25"/>
      <c r="K67" s="25"/>
      <c r="L67" s="25"/>
      <c r="M67" s="26"/>
      <c r="N67" s="27"/>
      <c r="O67" s="27"/>
      <c r="P67" s="27"/>
      <c r="Q67" s="25"/>
      <c r="R67" s="25"/>
      <c r="S67" s="25"/>
      <c r="T67" s="31">
        <v>39</v>
      </c>
    </row>
    <row r="68" spans="1:20" s="1" customFormat="1" ht="21">
      <c r="A68" s="6">
        <v>30</v>
      </c>
      <c r="B68" s="10" t="s">
        <v>82</v>
      </c>
      <c r="C68" s="24">
        <f t="shared" si="2"/>
        <v>2198</v>
      </c>
      <c r="D68" s="25">
        <v>2198</v>
      </c>
      <c r="E68" s="25"/>
      <c r="F68" s="25"/>
      <c r="G68" s="25"/>
      <c r="H68" s="25"/>
      <c r="I68" s="25"/>
      <c r="J68" s="25"/>
      <c r="K68" s="25"/>
      <c r="L68" s="25"/>
      <c r="M68" s="26"/>
      <c r="N68" s="27"/>
      <c r="O68" s="27"/>
      <c r="P68" s="27"/>
      <c r="Q68" s="25"/>
      <c r="R68" s="25"/>
      <c r="S68" s="25"/>
      <c r="T68" s="31">
        <v>42</v>
      </c>
    </row>
    <row r="69" spans="1:20" s="1" customFormat="1" ht="21">
      <c r="A69" s="6">
        <v>31</v>
      </c>
      <c r="B69" s="10" t="s">
        <v>83</v>
      </c>
      <c r="C69" s="24">
        <f t="shared" si="2"/>
        <v>2440</v>
      </c>
      <c r="D69" s="25">
        <v>2440</v>
      </c>
      <c r="E69" s="25"/>
      <c r="F69" s="25"/>
      <c r="G69" s="25"/>
      <c r="H69" s="25"/>
      <c r="I69" s="25"/>
      <c r="J69" s="25"/>
      <c r="K69" s="25"/>
      <c r="L69" s="25"/>
      <c r="M69" s="26"/>
      <c r="N69" s="27"/>
      <c r="O69" s="27"/>
      <c r="P69" s="27"/>
      <c r="Q69" s="25"/>
      <c r="R69" s="25"/>
      <c r="S69" s="25"/>
      <c r="T69" s="31">
        <v>44</v>
      </c>
    </row>
    <row r="70" spans="1:20" s="1" customFormat="1" ht="21">
      <c r="A70" s="6">
        <v>32</v>
      </c>
      <c r="B70" s="10" t="s">
        <v>84</v>
      </c>
      <c r="C70" s="24">
        <f t="shared" si="2"/>
        <v>2998</v>
      </c>
      <c r="D70" s="25">
        <v>2998</v>
      </c>
      <c r="E70" s="25"/>
      <c r="F70" s="25"/>
      <c r="G70" s="25"/>
      <c r="H70" s="25"/>
      <c r="I70" s="25"/>
      <c r="J70" s="25"/>
      <c r="K70" s="25"/>
      <c r="L70" s="25"/>
      <c r="M70" s="26"/>
      <c r="N70" s="27"/>
      <c r="O70" s="27"/>
      <c r="P70" s="27"/>
      <c r="Q70" s="25"/>
      <c r="R70" s="25"/>
      <c r="S70" s="25"/>
      <c r="T70" s="31">
        <v>50</v>
      </c>
    </row>
    <row r="71" spans="1:20" s="1" customFormat="1" ht="21">
      <c r="A71" s="6">
        <v>33</v>
      </c>
      <c r="B71" s="10" t="s">
        <v>85</v>
      </c>
      <c r="C71" s="24">
        <f t="shared" si="2"/>
        <v>2930</v>
      </c>
      <c r="D71" s="25">
        <v>2930</v>
      </c>
      <c r="E71" s="25"/>
      <c r="F71" s="25"/>
      <c r="G71" s="25"/>
      <c r="H71" s="25"/>
      <c r="I71" s="25"/>
      <c r="J71" s="25"/>
      <c r="K71" s="25"/>
      <c r="L71" s="25"/>
      <c r="M71" s="26"/>
      <c r="N71" s="27"/>
      <c r="O71" s="27"/>
      <c r="P71" s="27"/>
      <c r="Q71" s="25"/>
      <c r="R71" s="25"/>
      <c r="S71" s="25"/>
      <c r="T71" s="31">
        <v>54</v>
      </c>
    </row>
    <row r="72" spans="1:20" s="1" customFormat="1" ht="21">
      <c r="A72" s="6">
        <v>34</v>
      </c>
      <c r="B72" s="10" t="s">
        <v>86</v>
      </c>
      <c r="C72" s="24">
        <f t="shared" si="2"/>
        <v>2935</v>
      </c>
      <c r="D72" s="25">
        <v>2935</v>
      </c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  <c r="Q72" s="25"/>
      <c r="R72" s="25"/>
      <c r="S72" s="25"/>
      <c r="T72" s="31">
        <v>52</v>
      </c>
    </row>
    <row r="73" spans="1:20" s="1" customFormat="1" ht="21">
      <c r="A73" s="6">
        <v>35</v>
      </c>
      <c r="B73" s="10" t="s">
        <v>87</v>
      </c>
      <c r="C73" s="24">
        <f t="shared" si="2"/>
        <v>3414</v>
      </c>
      <c r="D73" s="25">
        <v>3414</v>
      </c>
      <c r="E73" s="25"/>
      <c r="F73" s="25"/>
      <c r="G73" s="25"/>
      <c r="H73" s="25"/>
      <c r="I73" s="25"/>
      <c r="J73" s="25"/>
      <c r="K73" s="25"/>
      <c r="L73" s="25"/>
      <c r="M73" s="26"/>
      <c r="N73" s="27"/>
      <c r="O73" s="27"/>
      <c r="P73" s="27"/>
      <c r="Q73" s="25"/>
      <c r="R73" s="25"/>
      <c r="S73" s="25"/>
      <c r="T73" s="31">
        <v>52</v>
      </c>
    </row>
    <row r="74" spans="1:20" s="1" customFormat="1" ht="21">
      <c r="A74" s="6">
        <v>36</v>
      </c>
      <c r="B74" s="10" t="s">
        <v>88</v>
      </c>
      <c r="C74" s="24">
        <f t="shared" si="2"/>
        <v>2848</v>
      </c>
      <c r="D74" s="25">
        <v>2848</v>
      </c>
      <c r="E74" s="25"/>
      <c r="F74" s="25"/>
      <c r="G74" s="25"/>
      <c r="H74" s="25"/>
      <c r="I74" s="25"/>
      <c r="J74" s="25"/>
      <c r="K74" s="25"/>
      <c r="L74" s="25"/>
      <c r="M74" s="26"/>
      <c r="N74" s="27"/>
      <c r="O74" s="27"/>
      <c r="P74" s="27"/>
      <c r="Q74" s="25"/>
      <c r="R74" s="25"/>
      <c r="S74" s="25"/>
      <c r="T74" s="31">
        <v>54</v>
      </c>
    </row>
    <row r="75" spans="1:20" s="1" customFormat="1" ht="21">
      <c r="A75" s="6">
        <v>37</v>
      </c>
      <c r="B75" s="10" t="s">
        <v>89</v>
      </c>
      <c r="C75" s="24">
        <f t="shared" si="2"/>
        <v>3847</v>
      </c>
      <c r="D75" s="25">
        <v>3847</v>
      </c>
      <c r="E75" s="25"/>
      <c r="F75" s="25"/>
      <c r="G75" s="25"/>
      <c r="H75" s="25"/>
      <c r="I75" s="25"/>
      <c r="J75" s="25"/>
      <c r="K75" s="25"/>
      <c r="L75" s="25"/>
      <c r="M75" s="26"/>
      <c r="N75" s="27"/>
      <c r="O75" s="27"/>
      <c r="P75" s="27"/>
      <c r="Q75" s="25"/>
      <c r="R75" s="25"/>
      <c r="S75" s="25"/>
      <c r="T75" s="31">
        <v>60</v>
      </c>
    </row>
    <row r="76" spans="1:20" s="1" customFormat="1" ht="21">
      <c r="A76" s="6">
        <v>38</v>
      </c>
      <c r="B76" s="10" t="s">
        <v>90</v>
      </c>
      <c r="C76" s="24">
        <f t="shared" si="2"/>
        <v>8031</v>
      </c>
      <c r="D76" s="25">
        <v>8031</v>
      </c>
      <c r="E76" s="25"/>
      <c r="F76" s="25"/>
      <c r="G76" s="25"/>
      <c r="H76" s="25"/>
      <c r="I76" s="25"/>
      <c r="J76" s="25"/>
      <c r="K76" s="25"/>
      <c r="L76" s="25"/>
      <c r="M76" s="26"/>
      <c r="N76" s="27"/>
      <c r="O76" s="27"/>
      <c r="P76" s="27"/>
      <c r="Q76" s="25"/>
      <c r="R76" s="25"/>
      <c r="S76" s="25"/>
      <c r="T76" s="31">
        <v>100</v>
      </c>
    </row>
    <row r="77" spans="1:20" s="1" customFormat="1" ht="21">
      <c r="A77" s="6">
        <v>39</v>
      </c>
      <c r="B77" s="10" t="s">
        <v>91</v>
      </c>
      <c r="C77" s="24">
        <f t="shared" si="2"/>
        <v>5085</v>
      </c>
      <c r="D77" s="25">
        <v>5085</v>
      </c>
      <c r="E77" s="25"/>
      <c r="F77" s="25"/>
      <c r="G77" s="25"/>
      <c r="H77" s="25"/>
      <c r="I77" s="25"/>
      <c r="J77" s="25"/>
      <c r="K77" s="25"/>
      <c r="L77" s="25"/>
      <c r="M77" s="26"/>
      <c r="N77" s="27"/>
      <c r="O77" s="27"/>
      <c r="P77" s="27"/>
      <c r="Q77" s="25"/>
      <c r="R77" s="25"/>
      <c r="S77" s="25"/>
      <c r="T77" s="31">
        <v>72</v>
      </c>
    </row>
    <row r="78" spans="1:20" s="1" customFormat="1" ht="21">
      <c r="A78" s="6">
        <v>40</v>
      </c>
      <c r="B78" s="10" t="s">
        <v>92</v>
      </c>
      <c r="C78" s="24">
        <f t="shared" si="2"/>
        <v>6965</v>
      </c>
      <c r="D78" s="25">
        <v>6965</v>
      </c>
      <c r="E78" s="25"/>
      <c r="F78" s="25"/>
      <c r="G78" s="25"/>
      <c r="H78" s="25"/>
      <c r="I78" s="25"/>
      <c r="J78" s="25"/>
      <c r="K78" s="25"/>
      <c r="L78" s="25"/>
      <c r="M78" s="26"/>
      <c r="N78" s="27"/>
      <c r="O78" s="27"/>
      <c r="P78" s="27"/>
      <c r="Q78" s="25"/>
      <c r="R78" s="25"/>
      <c r="S78" s="25"/>
      <c r="T78" s="31">
        <v>93</v>
      </c>
    </row>
    <row r="79" spans="1:20" s="1" customFormat="1" ht="21">
      <c r="A79" s="6">
        <v>41</v>
      </c>
      <c r="B79" s="10" t="s">
        <v>93</v>
      </c>
      <c r="C79" s="24">
        <f t="shared" si="2"/>
        <v>7881</v>
      </c>
      <c r="D79" s="25">
        <v>7881</v>
      </c>
      <c r="E79" s="25"/>
      <c r="F79" s="25"/>
      <c r="G79" s="25"/>
      <c r="H79" s="25"/>
      <c r="I79" s="25"/>
      <c r="J79" s="25"/>
      <c r="K79" s="25"/>
      <c r="L79" s="25"/>
      <c r="M79" s="26"/>
      <c r="N79" s="27"/>
      <c r="O79" s="27"/>
      <c r="P79" s="27"/>
      <c r="Q79" s="25"/>
      <c r="R79" s="25"/>
      <c r="S79" s="25"/>
      <c r="T79" s="31">
        <v>97</v>
      </c>
    </row>
    <row r="80" spans="1:20" s="1" customFormat="1" ht="21">
      <c r="A80" s="6">
        <v>42</v>
      </c>
      <c r="B80" s="10" t="s">
        <v>94</v>
      </c>
      <c r="C80" s="24">
        <f t="shared" si="2"/>
        <v>5031</v>
      </c>
      <c r="D80" s="25">
        <v>5031</v>
      </c>
      <c r="E80" s="25"/>
      <c r="F80" s="25"/>
      <c r="G80" s="25"/>
      <c r="H80" s="25"/>
      <c r="I80" s="25"/>
      <c r="J80" s="25"/>
      <c r="K80" s="25"/>
      <c r="L80" s="25"/>
      <c r="M80" s="26"/>
      <c r="N80" s="27"/>
      <c r="O80" s="27"/>
      <c r="P80" s="27"/>
      <c r="Q80" s="25"/>
      <c r="R80" s="25"/>
      <c r="S80" s="25"/>
      <c r="T80" s="31">
        <v>70</v>
      </c>
    </row>
    <row r="81" spans="1:20" s="1" customFormat="1" ht="21">
      <c r="A81" s="6">
        <v>43</v>
      </c>
      <c r="B81" s="10" t="s">
        <v>95</v>
      </c>
      <c r="C81" s="24">
        <f t="shared" si="2"/>
        <v>3153</v>
      </c>
      <c r="D81" s="25">
        <v>3153</v>
      </c>
      <c r="E81" s="25"/>
      <c r="F81" s="25"/>
      <c r="G81" s="25"/>
      <c r="H81" s="25"/>
      <c r="I81" s="25"/>
      <c r="J81" s="25"/>
      <c r="K81" s="25"/>
      <c r="L81" s="25"/>
      <c r="M81" s="26"/>
      <c r="N81" s="27"/>
      <c r="O81" s="27"/>
      <c r="P81" s="27"/>
      <c r="Q81" s="25"/>
      <c r="R81" s="25"/>
      <c r="S81" s="25"/>
      <c r="T81" s="31">
        <v>44</v>
      </c>
    </row>
    <row r="82" spans="1:20" s="1" customFormat="1" ht="21">
      <c r="A82" s="6">
        <v>44</v>
      </c>
      <c r="B82" s="10" t="s">
        <v>96</v>
      </c>
      <c r="C82" s="24">
        <f t="shared" si="2"/>
        <v>4099</v>
      </c>
      <c r="D82" s="25">
        <v>4099</v>
      </c>
      <c r="E82" s="25"/>
      <c r="F82" s="25"/>
      <c r="G82" s="25"/>
      <c r="H82" s="25"/>
      <c r="I82" s="25"/>
      <c r="J82" s="25"/>
      <c r="K82" s="25"/>
      <c r="L82" s="25"/>
      <c r="M82" s="26"/>
      <c r="N82" s="27"/>
      <c r="O82" s="27"/>
      <c r="P82" s="27"/>
      <c r="Q82" s="25"/>
      <c r="R82" s="25"/>
      <c r="S82" s="25"/>
      <c r="T82" s="31">
        <v>56</v>
      </c>
    </row>
    <row r="83" spans="1:20" s="1" customFormat="1" ht="21">
      <c r="A83" s="6">
        <v>45</v>
      </c>
      <c r="B83" s="10" t="s">
        <v>97</v>
      </c>
      <c r="C83" s="24">
        <f t="shared" si="2"/>
        <v>5118</v>
      </c>
      <c r="D83" s="25">
        <v>5118</v>
      </c>
      <c r="E83" s="25"/>
      <c r="F83" s="25"/>
      <c r="G83" s="25"/>
      <c r="H83" s="25"/>
      <c r="I83" s="25"/>
      <c r="J83" s="25"/>
      <c r="K83" s="25"/>
      <c r="L83" s="25"/>
      <c r="M83" s="26"/>
      <c r="N83" s="27"/>
      <c r="O83" s="27"/>
      <c r="P83" s="27"/>
      <c r="Q83" s="25"/>
      <c r="R83" s="25"/>
      <c r="S83" s="25"/>
      <c r="T83" s="31">
        <v>70</v>
      </c>
    </row>
    <row r="84" spans="1:20" s="1" customFormat="1" ht="21">
      <c r="A84" s="6">
        <v>46</v>
      </c>
      <c r="B84" s="10" t="s">
        <v>98</v>
      </c>
      <c r="C84" s="24">
        <f t="shared" si="2"/>
        <v>5595</v>
      </c>
      <c r="D84" s="25">
        <v>5595</v>
      </c>
      <c r="E84" s="25"/>
      <c r="F84" s="25"/>
      <c r="G84" s="25"/>
      <c r="H84" s="25"/>
      <c r="I84" s="25"/>
      <c r="J84" s="25"/>
      <c r="K84" s="25"/>
      <c r="L84" s="25"/>
      <c r="M84" s="26"/>
      <c r="N84" s="27"/>
      <c r="O84" s="27"/>
      <c r="P84" s="27"/>
      <c r="Q84" s="25"/>
      <c r="R84" s="25"/>
      <c r="S84" s="25"/>
      <c r="T84" s="31">
        <v>78</v>
      </c>
    </row>
    <row r="85" spans="1:20" s="1" customFormat="1" ht="21">
      <c r="A85" s="6">
        <v>47</v>
      </c>
      <c r="B85" s="10" t="s">
        <v>99</v>
      </c>
      <c r="C85" s="24">
        <f t="shared" si="2"/>
        <v>4873</v>
      </c>
      <c r="D85" s="25">
        <v>4873</v>
      </c>
      <c r="E85" s="25"/>
      <c r="F85" s="25"/>
      <c r="G85" s="25"/>
      <c r="H85" s="25"/>
      <c r="I85" s="25"/>
      <c r="J85" s="25"/>
      <c r="K85" s="25"/>
      <c r="L85" s="25"/>
      <c r="M85" s="26"/>
      <c r="N85" s="27"/>
      <c r="O85" s="27"/>
      <c r="P85" s="27"/>
      <c r="Q85" s="25"/>
      <c r="R85" s="25"/>
      <c r="S85" s="25"/>
      <c r="T85" s="31">
        <v>70</v>
      </c>
    </row>
    <row r="86" spans="1:20" s="1" customFormat="1" ht="21">
      <c r="A86" s="6">
        <v>48</v>
      </c>
      <c r="B86" s="10" t="s">
        <v>100</v>
      </c>
      <c r="C86" s="24">
        <f t="shared" si="2"/>
        <v>4549</v>
      </c>
      <c r="D86" s="25">
        <v>4549</v>
      </c>
      <c r="E86" s="25"/>
      <c r="F86" s="25"/>
      <c r="G86" s="25"/>
      <c r="H86" s="25"/>
      <c r="I86" s="25"/>
      <c r="J86" s="25"/>
      <c r="K86" s="25"/>
      <c r="L86" s="25"/>
      <c r="M86" s="26"/>
      <c r="N86" s="27"/>
      <c r="O86" s="27"/>
      <c r="P86" s="27"/>
      <c r="Q86" s="25"/>
      <c r="R86" s="25"/>
      <c r="S86" s="25"/>
      <c r="T86" s="31">
        <v>62</v>
      </c>
    </row>
    <row r="87" spans="1:20" s="1" customFormat="1" ht="21">
      <c r="A87" s="6">
        <v>49</v>
      </c>
      <c r="B87" s="10" t="s">
        <v>101</v>
      </c>
      <c r="C87" s="24">
        <f t="shared" si="2"/>
        <v>5415</v>
      </c>
      <c r="D87" s="25">
        <v>5415</v>
      </c>
      <c r="E87" s="25"/>
      <c r="F87" s="25"/>
      <c r="G87" s="25"/>
      <c r="H87" s="25"/>
      <c r="I87" s="25"/>
      <c r="J87" s="25"/>
      <c r="K87" s="25"/>
      <c r="L87" s="25"/>
      <c r="M87" s="26"/>
      <c r="N87" s="27"/>
      <c r="O87" s="27"/>
      <c r="P87" s="27"/>
      <c r="Q87" s="25"/>
      <c r="R87" s="25"/>
      <c r="S87" s="25"/>
      <c r="T87" s="31">
        <v>72</v>
      </c>
    </row>
    <row r="88" spans="1:20" s="1" customFormat="1" ht="21">
      <c r="A88" s="6">
        <v>50</v>
      </c>
      <c r="B88" s="10" t="s">
        <v>102</v>
      </c>
      <c r="C88" s="24">
        <f t="shared" si="2"/>
        <v>3796</v>
      </c>
      <c r="D88" s="25">
        <v>3796</v>
      </c>
      <c r="E88" s="25"/>
      <c r="F88" s="25"/>
      <c r="G88" s="25"/>
      <c r="H88" s="25"/>
      <c r="I88" s="25"/>
      <c r="J88" s="25"/>
      <c r="K88" s="25"/>
      <c r="L88" s="25"/>
      <c r="M88" s="26"/>
      <c r="N88" s="27"/>
      <c r="O88" s="27"/>
      <c r="P88" s="27"/>
      <c r="Q88" s="25"/>
      <c r="R88" s="25"/>
      <c r="S88" s="25"/>
      <c r="T88" s="31">
        <v>52</v>
      </c>
    </row>
    <row r="89" spans="1:20" s="1" customFormat="1" ht="21">
      <c r="A89" s="6">
        <v>51</v>
      </c>
      <c r="B89" s="10" t="s">
        <v>103</v>
      </c>
      <c r="C89" s="24">
        <f t="shared" si="2"/>
        <v>9108</v>
      </c>
      <c r="D89" s="25">
        <v>9108</v>
      </c>
      <c r="E89" s="25"/>
      <c r="F89" s="25"/>
      <c r="G89" s="25"/>
      <c r="H89" s="25"/>
      <c r="I89" s="25"/>
      <c r="J89" s="25"/>
      <c r="K89" s="25"/>
      <c r="L89" s="25"/>
      <c r="M89" s="26"/>
      <c r="N89" s="27"/>
      <c r="O89" s="27"/>
      <c r="P89" s="27"/>
      <c r="Q89" s="25"/>
      <c r="R89" s="25"/>
      <c r="S89" s="25"/>
      <c r="T89" s="31">
        <v>120</v>
      </c>
    </row>
    <row r="90" spans="1:20" s="1" customFormat="1" ht="21">
      <c r="A90" s="6">
        <v>52</v>
      </c>
      <c r="B90" s="10" t="s">
        <v>104</v>
      </c>
      <c r="C90" s="24">
        <f t="shared" si="2"/>
        <v>12016</v>
      </c>
      <c r="D90" s="25">
        <v>12016</v>
      </c>
      <c r="E90" s="25"/>
      <c r="F90" s="25"/>
      <c r="G90" s="25"/>
      <c r="H90" s="25"/>
      <c r="I90" s="25"/>
      <c r="J90" s="25"/>
      <c r="K90" s="25"/>
      <c r="L90" s="25"/>
      <c r="M90" s="26"/>
      <c r="N90" s="27"/>
      <c r="O90" s="27"/>
      <c r="P90" s="27"/>
      <c r="Q90" s="25"/>
      <c r="R90" s="25"/>
      <c r="S90" s="25"/>
      <c r="T90" s="31">
        <v>151</v>
      </c>
    </row>
    <row r="91" spans="1:20" s="1" customFormat="1" ht="21">
      <c r="A91" s="6">
        <v>53</v>
      </c>
      <c r="B91" s="10" t="s">
        <v>105</v>
      </c>
      <c r="C91" s="24">
        <f t="shared" si="2"/>
        <v>6383</v>
      </c>
      <c r="D91" s="25">
        <v>6383</v>
      </c>
      <c r="E91" s="25"/>
      <c r="F91" s="25"/>
      <c r="G91" s="25"/>
      <c r="H91" s="25"/>
      <c r="I91" s="25"/>
      <c r="J91" s="25"/>
      <c r="K91" s="25"/>
      <c r="L91" s="25"/>
      <c r="M91" s="26"/>
      <c r="N91" s="27"/>
      <c r="O91" s="27"/>
      <c r="P91" s="27"/>
      <c r="Q91" s="25"/>
      <c r="R91" s="25"/>
      <c r="S91" s="25"/>
      <c r="T91" s="31">
        <v>94</v>
      </c>
    </row>
    <row r="92" spans="1:20" s="1" customFormat="1" ht="21">
      <c r="A92" s="6">
        <v>54</v>
      </c>
      <c r="B92" s="10" t="s">
        <v>106</v>
      </c>
      <c r="C92" s="24">
        <f t="shared" si="2"/>
        <v>7157</v>
      </c>
      <c r="D92" s="25">
        <v>7157</v>
      </c>
      <c r="E92" s="25"/>
      <c r="F92" s="25"/>
      <c r="G92" s="25"/>
      <c r="H92" s="25"/>
      <c r="I92" s="25"/>
      <c r="J92" s="25"/>
      <c r="K92" s="25"/>
      <c r="L92" s="25"/>
      <c r="M92" s="26"/>
      <c r="N92" s="27"/>
      <c r="O92" s="27"/>
      <c r="P92" s="27"/>
      <c r="Q92" s="25"/>
      <c r="R92" s="25"/>
      <c r="S92" s="25"/>
      <c r="T92" s="31">
        <v>98</v>
      </c>
    </row>
    <row r="93" spans="1:20" s="1" customFormat="1" ht="21">
      <c r="A93" s="6">
        <v>55</v>
      </c>
      <c r="B93" s="10" t="s">
        <v>107</v>
      </c>
      <c r="C93" s="24">
        <f t="shared" si="2"/>
        <v>11306</v>
      </c>
      <c r="D93" s="25">
        <v>11306</v>
      </c>
      <c r="E93" s="25"/>
      <c r="F93" s="25"/>
      <c r="G93" s="25"/>
      <c r="H93" s="25"/>
      <c r="I93" s="25"/>
      <c r="J93" s="25"/>
      <c r="K93" s="25"/>
      <c r="L93" s="25"/>
      <c r="M93" s="26"/>
      <c r="N93" s="27"/>
      <c r="O93" s="27"/>
      <c r="P93" s="27"/>
      <c r="Q93" s="25"/>
      <c r="R93" s="25"/>
      <c r="S93" s="25"/>
      <c r="T93" s="31">
        <v>146</v>
      </c>
    </row>
    <row r="94" spans="1:20" s="1" customFormat="1" ht="31.5" customHeight="1">
      <c r="A94" s="6">
        <v>56</v>
      </c>
      <c r="B94" s="13" t="s">
        <v>108</v>
      </c>
      <c r="C94" s="24">
        <f t="shared" si="2"/>
        <v>5474</v>
      </c>
      <c r="D94" s="25">
        <v>5474</v>
      </c>
      <c r="E94" s="25"/>
      <c r="F94" s="25"/>
      <c r="G94" s="25"/>
      <c r="H94" s="25"/>
      <c r="I94" s="25"/>
      <c r="J94" s="25"/>
      <c r="K94" s="25"/>
      <c r="L94" s="25"/>
      <c r="M94" s="26"/>
      <c r="N94" s="27"/>
      <c r="O94" s="27"/>
      <c r="P94" s="27"/>
      <c r="Q94" s="25"/>
      <c r="R94" s="25"/>
      <c r="S94" s="25"/>
      <c r="T94" s="31">
        <v>84</v>
      </c>
    </row>
    <row r="95" spans="1:20" s="1" customFormat="1" ht="21">
      <c r="A95" s="6">
        <v>57</v>
      </c>
      <c r="B95" s="7" t="s">
        <v>48</v>
      </c>
      <c r="C95" s="24">
        <f>D95</f>
        <v>2524</v>
      </c>
      <c r="D95" s="25">
        <v>2524</v>
      </c>
      <c r="E95" s="29"/>
      <c r="F95" s="29"/>
      <c r="G95" s="29"/>
      <c r="H95" s="29"/>
      <c r="I95" s="29"/>
      <c r="J95" s="29"/>
      <c r="K95" s="29"/>
      <c r="L95" s="29"/>
      <c r="M95" s="24"/>
      <c r="N95" s="30"/>
      <c r="O95" s="30"/>
      <c r="P95" s="30"/>
      <c r="Q95" s="29"/>
      <c r="R95" s="29"/>
      <c r="S95" s="29"/>
      <c r="T95" s="31">
        <v>65</v>
      </c>
    </row>
    <row r="96" spans="1:20" s="1" customFormat="1" ht="27" customHeight="1">
      <c r="A96" s="6">
        <v>58</v>
      </c>
      <c r="B96" s="13" t="s">
        <v>70</v>
      </c>
      <c r="C96" s="24">
        <f>SUM(C97:C99)</f>
        <v>3903</v>
      </c>
      <c r="D96" s="29"/>
      <c r="E96" s="29"/>
      <c r="F96" s="29"/>
      <c r="G96" s="29"/>
      <c r="H96" s="29"/>
      <c r="I96" s="29">
        <f>SUM(I97:I99)</f>
        <v>1865</v>
      </c>
      <c r="J96" s="29">
        <f>SUM(J97:J99)</f>
        <v>1351</v>
      </c>
      <c r="K96" s="29">
        <f>SUM(K97:K99)</f>
        <v>687</v>
      </c>
      <c r="L96" s="29"/>
      <c r="M96" s="24"/>
      <c r="N96" s="30"/>
      <c r="O96" s="30"/>
      <c r="P96" s="30"/>
      <c r="Q96" s="29"/>
      <c r="R96" s="29"/>
      <c r="S96" s="29"/>
      <c r="T96" s="31">
        <f>SUM(T97:T99)</f>
        <v>81</v>
      </c>
    </row>
    <row r="97" spans="1:20" ht="19.5">
      <c r="A97" s="8"/>
      <c r="B97" s="11" t="s">
        <v>71</v>
      </c>
      <c r="C97" s="26">
        <f>I97</f>
        <v>1865</v>
      </c>
      <c r="D97" s="25"/>
      <c r="E97" s="25"/>
      <c r="F97" s="25"/>
      <c r="G97" s="25"/>
      <c r="H97" s="25"/>
      <c r="I97" s="25">
        <v>1865</v>
      </c>
      <c r="J97" s="25"/>
      <c r="K97" s="25"/>
      <c r="L97" s="25"/>
      <c r="M97" s="26"/>
      <c r="N97" s="27"/>
      <c r="O97" s="27"/>
      <c r="P97" s="27"/>
      <c r="Q97" s="25"/>
      <c r="R97" s="25"/>
      <c r="S97" s="25"/>
      <c r="T97" s="28">
        <v>46</v>
      </c>
    </row>
    <row r="98" spans="1:20" ht="19.5">
      <c r="A98" s="8"/>
      <c r="B98" s="11" t="s">
        <v>72</v>
      </c>
      <c r="C98" s="26">
        <f>K98</f>
        <v>687</v>
      </c>
      <c r="D98" s="25"/>
      <c r="E98" s="25"/>
      <c r="F98" s="25"/>
      <c r="G98" s="25"/>
      <c r="H98" s="25"/>
      <c r="I98" s="25"/>
      <c r="J98" s="25"/>
      <c r="K98" s="25">
        <v>687</v>
      </c>
      <c r="L98" s="25"/>
      <c r="M98" s="26"/>
      <c r="N98" s="27"/>
      <c r="O98" s="27"/>
      <c r="P98" s="27"/>
      <c r="Q98" s="25"/>
      <c r="R98" s="25"/>
      <c r="S98" s="25"/>
      <c r="T98" s="45">
        <v>14</v>
      </c>
    </row>
    <row r="99" spans="1:20" ht="19.5">
      <c r="A99" s="8"/>
      <c r="B99" s="9" t="s">
        <v>73</v>
      </c>
      <c r="C99" s="26">
        <f>J99</f>
        <v>1351</v>
      </c>
      <c r="D99" s="25"/>
      <c r="E99" s="25"/>
      <c r="F99" s="25"/>
      <c r="G99" s="25"/>
      <c r="H99" s="25"/>
      <c r="I99" s="25"/>
      <c r="J99" s="25">
        <v>1351</v>
      </c>
      <c r="K99" s="25"/>
      <c r="L99" s="25"/>
      <c r="M99" s="26"/>
      <c r="N99" s="27"/>
      <c r="O99" s="27"/>
      <c r="P99" s="27"/>
      <c r="Q99" s="25"/>
      <c r="R99" s="25"/>
      <c r="S99" s="25"/>
      <c r="T99" s="28">
        <v>21</v>
      </c>
    </row>
    <row r="100" spans="1:20" s="1" customFormat="1" ht="78" customHeight="1">
      <c r="A100" s="6">
        <v>59</v>
      </c>
      <c r="B100" s="46" t="s">
        <v>109</v>
      </c>
      <c r="C100" s="24">
        <f>SUM(D100:S100)</f>
        <v>9435</v>
      </c>
      <c r="D100" s="29"/>
      <c r="E100" s="29"/>
      <c r="F100" s="29"/>
      <c r="G100" s="29"/>
      <c r="H100" s="29">
        <f>12120-2685</f>
        <v>9435</v>
      </c>
      <c r="I100" s="29"/>
      <c r="J100" s="29"/>
      <c r="K100" s="29"/>
      <c r="L100" s="29"/>
      <c r="M100" s="24"/>
      <c r="N100" s="30"/>
      <c r="O100" s="30"/>
      <c r="P100" s="30"/>
      <c r="Q100" s="29"/>
      <c r="R100" s="29"/>
      <c r="S100" s="29"/>
      <c r="T100" s="31"/>
    </row>
    <row r="101" spans="1:20" s="1" customFormat="1" ht="21">
      <c r="A101" s="6">
        <v>60</v>
      </c>
      <c r="B101" s="7" t="s">
        <v>49</v>
      </c>
      <c r="C101" s="24">
        <f>F101</f>
        <v>5833</v>
      </c>
      <c r="D101" s="25"/>
      <c r="E101" s="25"/>
      <c r="F101" s="29">
        <v>5833</v>
      </c>
      <c r="G101" s="25"/>
      <c r="H101" s="25"/>
      <c r="I101" s="25"/>
      <c r="J101" s="25"/>
      <c r="K101" s="25"/>
      <c r="L101" s="25"/>
      <c r="M101" s="26"/>
      <c r="N101" s="27"/>
      <c r="O101" s="27"/>
      <c r="P101" s="27"/>
      <c r="Q101" s="25"/>
      <c r="R101" s="25"/>
      <c r="S101" s="25"/>
      <c r="T101" s="28"/>
    </row>
    <row r="102" spans="1:20" ht="19.5">
      <c r="A102" s="6">
        <v>61</v>
      </c>
      <c r="B102" s="7" t="s">
        <v>50</v>
      </c>
      <c r="C102" s="24">
        <f>G102</f>
        <v>1846</v>
      </c>
      <c r="D102" s="25"/>
      <c r="E102" s="25"/>
      <c r="F102" s="25"/>
      <c r="G102" s="29">
        <f>250+1596</f>
        <v>1846</v>
      </c>
      <c r="H102" s="25"/>
      <c r="I102" s="25"/>
      <c r="J102" s="25"/>
      <c r="K102" s="25"/>
      <c r="L102" s="25"/>
      <c r="M102" s="26"/>
      <c r="N102" s="27"/>
      <c r="O102" s="27"/>
      <c r="P102" s="27"/>
      <c r="Q102" s="25"/>
      <c r="R102" s="25"/>
      <c r="S102" s="25"/>
      <c r="T102" s="28"/>
    </row>
    <row r="103" spans="1:20" ht="19.5">
      <c r="A103" s="6">
        <v>62</v>
      </c>
      <c r="B103" s="7" t="s">
        <v>5</v>
      </c>
      <c r="C103" s="24">
        <f>S103</f>
        <v>2100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6"/>
      <c r="N103" s="27"/>
      <c r="O103" s="27"/>
      <c r="P103" s="27"/>
      <c r="Q103" s="25"/>
      <c r="R103" s="25"/>
      <c r="S103" s="29">
        <v>2100</v>
      </c>
      <c r="T103" s="31">
        <v>100</v>
      </c>
    </row>
    <row r="104" spans="1:20" ht="19.5">
      <c r="A104" s="6">
        <v>63</v>
      </c>
      <c r="B104" s="7" t="s">
        <v>117</v>
      </c>
      <c r="C104" s="24">
        <f>S104</f>
        <v>1985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6"/>
      <c r="N104" s="27"/>
      <c r="O104" s="27"/>
      <c r="P104" s="27"/>
      <c r="Q104" s="25"/>
      <c r="R104" s="25"/>
      <c r="S104" s="29">
        <f>2000-15</f>
        <v>1985</v>
      </c>
      <c r="T104" s="31">
        <v>100</v>
      </c>
    </row>
    <row r="105" spans="1:20" ht="38.25" customHeight="1">
      <c r="A105" s="6">
        <v>64</v>
      </c>
      <c r="B105" s="52" t="s">
        <v>118</v>
      </c>
      <c r="C105" s="24">
        <f>SUM(D105:S105)</f>
        <v>7706</v>
      </c>
      <c r="D105" s="47">
        <f>14299-D106-D107</f>
        <v>7706</v>
      </c>
      <c r="E105" s="47"/>
      <c r="F105" s="47"/>
      <c r="G105" s="47"/>
      <c r="H105" s="47"/>
      <c r="I105" s="47"/>
      <c r="J105" s="47"/>
      <c r="K105" s="47"/>
      <c r="L105" s="47"/>
      <c r="M105" s="48"/>
      <c r="N105" s="49"/>
      <c r="O105" s="49"/>
      <c r="P105" s="49"/>
      <c r="Q105" s="47"/>
      <c r="R105" s="47"/>
      <c r="S105" s="50"/>
      <c r="T105" s="51">
        <f>687+27</f>
        <v>714</v>
      </c>
    </row>
    <row r="106" spans="1:20" ht="60.75" customHeight="1">
      <c r="A106" s="6">
        <v>65</v>
      </c>
      <c r="B106" s="52" t="s">
        <v>119</v>
      </c>
      <c r="C106" s="24">
        <f>SUM(D106:S106)</f>
        <v>6443</v>
      </c>
      <c r="D106" s="47">
        <v>6443</v>
      </c>
      <c r="E106" s="47"/>
      <c r="F106" s="47"/>
      <c r="G106" s="47"/>
      <c r="H106" s="47"/>
      <c r="I106" s="47"/>
      <c r="J106" s="47"/>
      <c r="K106" s="47"/>
      <c r="L106" s="47"/>
      <c r="M106" s="48"/>
      <c r="N106" s="49"/>
      <c r="O106" s="49"/>
      <c r="P106" s="49"/>
      <c r="Q106" s="47"/>
      <c r="R106" s="47"/>
      <c r="S106" s="50"/>
      <c r="T106" s="51"/>
    </row>
    <row r="107" spans="1:20" ht="57.75" customHeight="1">
      <c r="A107" s="6">
        <v>66</v>
      </c>
      <c r="B107" s="52" t="s">
        <v>112</v>
      </c>
      <c r="C107" s="24">
        <f>SUM(D107:S107)</f>
        <v>150</v>
      </c>
      <c r="D107" s="47">
        <v>150</v>
      </c>
      <c r="E107" s="47"/>
      <c r="F107" s="47"/>
      <c r="G107" s="47"/>
      <c r="H107" s="47"/>
      <c r="I107" s="47"/>
      <c r="J107" s="47"/>
      <c r="K107" s="47"/>
      <c r="L107" s="47"/>
      <c r="M107" s="48"/>
      <c r="N107" s="49"/>
      <c r="O107" s="49"/>
      <c r="P107" s="49"/>
      <c r="Q107" s="47"/>
      <c r="R107" s="47"/>
      <c r="S107" s="50"/>
      <c r="T107" s="51"/>
    </row>
    <row r="108" spans="1:20" ht="32.25" customHeight="1">
      <c r="A108" s="6">
        <v>67</v>
      </c>
      <c r="B108" s="46" t="s">
        <v>116</v>
      </c>
      <c r="C108" s="24">
        <f>SUM(D108:S108)-M108</f>
        <v>200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6">
        <f>+N108+O108+P108</f>
        <v>200</v>
      </c>
      <c r="N108" s="27"/>
      <c r="O108" s="27"/>
      <c r="P108" s="27">
        <v>200</v>
      </c>
      <c r="Q108" s="25"/>
      <c r="R108" s="25"/>
      <c r="S108" s="29"/>
      <c r="T108" s="31"/>
    </row>
    <row r="109" spans="1:20" ht="32.25" customHeight="1">
      <c r="A109" s="6">
        <v>68</v>
      </c>
      <c r="B109" s="52" t="s">
        <v>114</v>
      </c>
      <c r="C109" s="24">
        <f>SUM(D109:S109)-M109</f>
        <v>5330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8">
        <f>+N109+O109+P109</f>
        <v>5330</v>
      </c>
      <c r="N109" s="49"/>
      <c r="O109" s="49">
        <v>2700</v>
      </c>
      <c r="P109" s="49">
        <v>2630</v>
      </c>
      <c r="Q109" s="47"/>
      <c r="R109" s="47"/>
      <c r="S109" s="50"/>
      <c r="T109" s="51"/>
    </row>
    <row r="110" spans="1:20" ht="45.75" customHeight="1">
      <c r="A110" s="6">
        <v>69</v>
      </c>
      <c r="B110" s="52" t="s">
        <v>123</v>
      </c>
      <c r="C110" s="24">
        <f>SUM(D110:S110)</f>
        <v>2857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9"/>
      <c r="O110" s="49"/>
      <c r="P110" s="49"/>
      <c r="Q110" s="47">
        <f>2887-696-30</f>
        <v>2161</v>
      </c>
      <c r="R110" s="47">
        <v>696</v>
      </c>
      <c r="S110" s="50"/>
      <c r="T110" s="51"/>
    </row>
    <row r="111" spans="1:20" ht="36.75" customHeight="1">
      <c r="A111" s="6">
        <v>70</v>
      </c>
      <c r="B111" s="52" t="s">
        <v>115</v>
      </c>
      <c r="C111" s="24">
        <f>SUM(D111:S111)</f>
        <v>500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8"/>
      <c r="N111" s="49"/>
      <c r="O111" s="49"/>
      <c r="P111" s="49"/>
      <c r="Q111" s="47"/>
      <c r="R111" s="47"/>
      <c r="S111" s="47">
        <v>500</v>
      </c>
      <c r="T111" s="51"/>
    </row>
    <row r="112" spans="1:20" ht="48.75" customHeight="1">
      <c r="A112" s="6">
        <v>71</v>
      </c>
      <c r="B112" s="52" t="s">
        <v>120</v>
      </c>
      <c r="C112" s="24">
        <f>SUM(D112:S112)</f>
        <v>100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8"/>
      <c r="N112" s="49"/>
      <c r="O112" s="49"/>
      <c r="P112" s="49"/>
      <c r="Q112" s="47"/>
      <c r="R112" s="47"/>
      <c r="S112" s="47">
        <v>100</v>
      </c>
      <c r="T112" s="51"/>
    </row>
    <row r="113" spans="1:20" ht="48.75" customHeight="1">
      <c r="A113" s="6">
        <v>72</v>
      </c>
      <c r="B113" s="52" t="s">
        <v>121</v>
      </c>
      <c r="C113" s="24">
        <f>SUM(D113:S113)</f>
        <v>15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8"/>
      <c r="N113" s="49"/>
      <c r="O113" s="49"/>
      <c r="P113" s="49"/>
      <c r="Q113" s="47"/>
      <c r="R113" s="47"/>
      <c r="S113" s="47">
        <v>15</v>
      </c>
      <c r="T113" s="51"/>
    </row>
    <row r="114" spans="1:20" ht="47.25" customHeight="1">
      <c r="A114" s="39">
        <v>73</v>
      </c>
      <c r="B114" s="53" t="s">
        <v>124</v>
      </c>
      <c r="C114" s="40">
        <f>SUM(D114:S114)-M114</f>
        <v>2831</v>
      </c>
      <c r="D114" s="41"/>
      <c r="E114" s="41"/>
      <c r="F114" s="41">
        <v>200</v>
      </c>
      <c r="G114" s="41">
        <f>100+952</f>
        <v>1052</v>
      </c>
      <c r="H114" s="41"/>
      <c r="I114" s="41">
        <v>207</v>
      </c>
      <c r="J114" s="41">
        <v>38</v>
      </c>
      <c r="K114" s="41">
        <v>162</v>
      </c>
      <c r="L114" s="41"/>
      <c r="M114" s="41">
        <f>+N114+O114+P114</f>
        <v>164</v>
      </c>
      <c r="N114" s="42"/>
      <c r="O114" s="42"/>
      <c r="P114" s="41">
        <f>10185-10021</f>
        <v>164</v>
      </c>
      <c r="Q114" s="41">
        <f>752+256</f>
        <v>1008</v>
      </c>
      <c r="R114" s="41"/>
      <c r="S114" s="41"/>
      <c r="T114" s="43"/>
    </row>
  </sheetData>
  <sheetProtection/>
  <mergeCells count="23">
    <mergeCell ref="A1:T1"/>
    <mergeCell ref="A2:T2"/>
    <mergeCell ref="A3:T3"/>
    <mergeCell ref="B6:B7"/>
    <mergeCell ref="E6:E7"/>
    <mergeCell ref="T6:T7"/>
    <mergeCell ref="H6:H7"/>
    <mergeCell ref="A5:B5"/>
    <mergeCell ref="Q5:T5"/>
    <mergeCell ref="R6:R7"/>
    <mergeCell ref="S6:S7"/>
    <mergeCell ref="C6:C7"/>
    <mergeCell ref="D6:D7"/>
    <mergeCell ref="J6:J7"/>
    <mergeCell ref="K6:K7"/>
    <mergeCell ref="G6:G7"/>
    <mergeCell ref="L6:L7"/>
    <mergeCell ref="A6:A7"/>
    <mergeCell ref="I6:I7"/>
    <mergeCell ref="N6:P6"/>
    <mergeCell ref="Q6:Q7"/>
    <mergeCell ref="F6:F7"/>
    <mergeCell ref="M6:M7"/>
  </mergeCells>
  <printOptions horizontalCentered="1"/>
  <pageMargins left="0.33" right="0.28" top="0.5" bottom="0.43" header="0.3" footer="0.2"/>
  <pageSetup fitToHeight="0" horizontalDpi="600" verticalDpi="600" orientation="landscape" paperSize="9" scale="89" r:id="rId1"/>
  <headerFooter alignWithMargins="0">
    <oddHeader>&amp;R&amp;"Arial,Regular"&amp;9Biểu mẫu số 37 -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Nhat Minh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User</cp:lastModifiedBy>
  <cp:lastPrinted>2020-11-26T12:23:55Z</cp:lastPrinted>
  <dcterms:created xsi:type="dcterms:W3CDTF">2004-06-02T06:50:15Z</dcterms:created>
  <dcterms:modified xsi:type="dcterms:W3CDTF">2020-12-08T02:06:23Z</dcterms:modified>
  <cp:category/>
  <cp:version/>
  <cp:contentType/>
  <cp:contentStatus/>
</cp:coreProperties>
</file>