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170" tabRatio="791" activeTab="0"/>
  </bookViews>
  <sheets>
    <sheet name="PL X" sheetId="1" r:id="rId1"/>
  </sheets>
  <definedNames>
    <definedName name="_xlnm.Print_Titles" localSheetId="0">'PL X'!$6:$10</definedName>
  </definedNames>
  <calcPr fullCalcOnLoad="1"/>
</workbook>
</file>

<file path=xl/sharedStrings.xml><?xml version="1.0" encoding="utf-8"?>
<sst xmlns="http://schemas.openxmlformats.org/spreadsheetml/2006/main" count="249" uniqueCount="153">
  <si>
    <t>Tên công trình</t>
  </si>
  <si>
    <t>Năng lực thiết kế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</si>
  <si>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</si>
  <si>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</si>
  <si>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</si>
  <si>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</si>
  <si>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</si>
  <si>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</si>
  <si>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</si>
  <si>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</si>
  <si>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</si>
  <si>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</si>
  <si>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</si>
  <si>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</si>
  <si>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</si>
  <si>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</si>
  <si>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Thời gian KC-HT</t>
  </si>
  <si>
    <t>Địa điểm xây dựng</t>
  </si>
  <si>
    <t>Tổng số</t>
  </si>
  <si>
    <t>Chia theo nguồn vốn</t>
  </si>
  <si>
    <t>Xổ số kiến thiết</t>
  </si>
  <si>
    <t>Cân đối ngân sách địa phương</t>
  </si>
  <si>
    <t>Phụ lục III</t>
  </si>
  <si>
    <t>Trả nợ công trình hoàn thành</t>
  </si>
  <si>
    <t>Công trình chuyển tiếp</t>
  </si>
  <si>
    <t>ĐVT: Triệu đồng</t>
  </si>
  <si>
    <t>LT</t>
  </si>
  <si>
    <t>TAĐ</t>
  </si>
  <si>
    <t>LH</t>
  </si>
  <si>
    <t>BT</t>
  </si>
  <si>
    <t>QBT</t>
  </si>
  <si>
    <t xml:space="preserve">+ Nguồn vốn XSKT 56,901 tỷ đồng. trong đó, TP bố trí đích danh tên công trình Trung tâm Y tế quận là 15 tỷ đồng, còn lại 41,901 tỷ đồng có thể bố trí theo tỷ lệ 65% cho giáo dục, 35% cho y tế hoặc bố trí 100% nguồn vốn cho y tế hoặc giáo dục nếu chitr có </t>
  </si>
  <si>
    <t>- Ghi chú:</t>
  </si>
  <si>
    <t xml:space="preserve">Ghi chú </t>
  </si>
  <si>
    <t>+ Nguồn vốn Cân đối NSĐP: 32,722 tỷ đồng, trong đó bố trí tối thiểu 20% nguồn vốn để đầu tư cho công trình giáo dục, dạy nghề.</t>
  </si>
  <si>
    <t>*</t>
  </si>
  <si>
    <t>Tổng mức đầu tư</t>
  </si>
  <si>
    <t>AT</t>
  </si>
  <si>
    <t>Tiền sử dụng đất</t>
  </si>
  <si>
    <t>Quyết định đầu tư</t>
  </si>
  <si>
    <t>Ngân sách Trung ương</t>
  </si>
  <si>
    <t>Ngân sách địa phương</t>
  </si>
  <si>
    <t>14</t>
  </si>
  <si>
    <t>15</t>
  </si>
  <si>
    <t>16</t>
  </si>
  <si>
    <t>17</t>
  </si>
  <si>
    <t>18</t>
  </si>
  <si>
    <t>19</t>
  </si>
  <si>
    <t>20</t>
  </si>
  <si>
    <t>Lĩnh vực giáo dục</t>
  </si>
  <si>
    <t>Lĩnh vực giao thông</t>
  </si>
  <si>
    <t>Phòng Quản lý đô thị</t>
  </si>
  <si>
    <t>Số Quyết định, ngày, tháng, năm</t>
  </si>
  <si>
    <t>Công trình khởi công mới</t>
  </si>
  <si>
    <t>Tuyến đường từ Ngọn rạch Ngã Bát đấu nối đường vào khu di tích Vườn Mận</t>
  </si>
  <si>
    <t>Tuyến đường bên trái rạch Cái Tắc đến đường vào di tích Vườn Mận</t>
  </si>
  <si>
    <t>Nâng cấp, mở rộng tuyến đường từ chợ Miễu Ông - cầu Ba Cao, P. Long Tuyền</t>
  </si>
  <si>
    <t>Nâng cấp, mở rộng tuyến rạch Khoán Châu - rạch Ông Dựa (đoạn từ cầu Ngã Nghánh đến cầu Đuồng Đào)</t>
  </si>
  <si>
    <t>Nâng cấp, mở rộng tuyến Chùa Liên Trì - rạch Đầu đất - Bà Lý - Mương Khai.</t>
  </si>
  <si>
    <t>Nâng cấp, mở rộng  tuyến đường từ cầu Ông Chiếu-Trường tiểu học Long Hòa 3</t>
  </si>
  <si>
    <t>Nâng cấp, mở rộng đường Lê Thị Hồng Gấm</t>
  </si>
  <si>
    <t>TA</t>
  </si>
  <si>
    <t>Trường Mầm non Long Hòa 2</t>
  </si>
  <si>
    <t>2372m</t>
  </si>
  <si>
    <t>10 phòng học</t>
  </si>
  <si>
    <t>TỔNG SỐ</t>
  </si>
  <si>
    <t>1688m</t>
  </si>
  <si>
    <t>2930m</t>
  </si>
  <si>
    <t>1757m</t>
  </si>
  <si>
    <t>1056m</t>
  </si>
  <si>
    <t>Ban QLDA và Phát triển Quỹ đất quận</t>
  </si>
  <si>
    <t>Khu tái định cư Bình Thủy (khu 1)</t>
  </si>
  <si>
    <t>2610/QĐ-UBND, ngày 30/10/2019</t>
  </si>
  <si>
    <t>302 nền</t>
  </si>
  <si>
    <t>Đảm bảo xã hội</t>
  </si>
  <si>
    <t>Nâng cấp, mở rộng đường Nguyễn Thông</t>
  </si>
  <si>
    <t>Tuyến đường cầu Giáo Dẫn - phường Trường Lạc (Ô Môn), KV Thới Hưng, P. Thới An Đông</t>
  </si>
  <si>
    <t>Nâng cấp, mở rộng Hẻm 12 -12B đường Nguyễn Truyền Thanh</t>
  </si>
  <si>
    <t>Nâng cấp, mở rộng Hẻm 54 đường Hồ Trung Thành, KV3</t>
  </si>
  <si>
    <t>Giá trị KLTH từ khởi công đến hết ngày 31/12/2020</t>
  </si>
  <si>
    <t>Lũy kế đã bố trí vốn đến ngày 31/12/2020</t>
  </si>
  <si>
    <t>Kế hoạch vốn năm 2021</t>
  </si>
  <si>
    <t>Sửa chữa, nâng cấp phòng lớp các điểm trường trong hè 2021</t>
  </si>
  <si>
    <t xml:space="preserve">Nâng cấp, cải tạo Trường THCS Long Tuyền </t>
  </si>
  <si>
    <t>Nâng cấp, mở rộng Trường Tiểu học Bình Thủy</t>
  </si>
  <si>
    <t>Mua sắm trang thiết bị, bàn, ghế học sinh các điểm trường trên địa bàn quận</t>
  </si>
  <si>
    <t>Lĩnh vực Quản lý nhà nước (Trụ sở)</t>
  </si>
  <si>
    <t>Nâng cấp, sửa chữa Trụ sở các ban ngành, phường thuộc quận Bình Thủy năm 2021</t>
  </si>
  <si>
    <t>2019-2021</t>
  </si>
  <si>
    <t>3021/QĐ-UBND, ngày 30/9/2019</t>
  </si>
  <si>
    <t>3013/QĐ-UBND, ngày 27/9/2019</t>
  </si>
  <si>
    <t>2020-2022</t>
  </si>
  <si>
    <t>2017-2020</t>
  </si>
  <si>
    <t>2019-2023</t>
  </si>
  <si>
    <t>2018-2020</t>
  </si>
  <si>
    <t>DANH MỤC CÁC DỰ ÁN SỬ DỤNG VỐN NGÂN SÁCH NHÀ NƯỚC NĂM 2021</t>
  </si>
  <si>
    <t>520m</t>
  </si>
  <si>
    <t>1683m</t>
  </si>
  <si>
    <t>360m</t>
  </si>
  <si>
    <t>6 trường</t>
  </si>
  <si>
    <t>Cải tạo 10 phòng học, các phòng chức năng</t>
  </si>
  <si>
    <t xml:space="preserve">Xây mới 12 phòng học, nâng cấp các phòng học, phòng chức năng </t>
  </si>
  <si>
    <t>23 trường</t>
  </si>
  <si>
    <t>07 trụ sở</t>
  </si>
  <si>
    <t>1380m</t>
  </si>
  <si>
    <t>5514/QĐ-UBND ngày 29/10/2020</t>
  </si>
  <si>
    <t>5523/QĐ-UBND ngày 30/10/2020</t>
  </si>
  <si>
    <t>5525/QĐ-UBND ngày 30/10/2020</t>
  </si>
  <si>
    <t>5524/QĐ-UBND ngày 30/10/2020</t>
  </si>
  <si>
    <t>5513/QĐ-UBND ngày 29/10/2020</t>
  </si>
  <si>
    <t>5486/QĐ-UBND ngày 28/10/2020</t>
  </si>
  <si>
    <t>5487/QĐ-UBND ngày 28/10/2020</t>
  </si>
  <si>
    <t>5488/QĐ-UBND ngày 29/10/2020</t>
  </si>
  <si>
    <t>5485/QĐ-UBND ngày 28/10/2020</t>
  </si>
  <si>
    <t>5489/QĐ-UBND ngày 29/10/2020</t>
  </si>
  <si>
    <t>1782m</t>
  </si>
  <si>
    <t>1957m</t>
  </si>
  <si>
    <t>Bồi thường, GPMB và Cơ sở hạ tầng Khu hành chính và Trung tâm TDTT quận</t>
  </si>
  <si>
    <t>20,94ha</t>
  </si>
  <si>
    <t>2016-2020</t>
  </si>
  <si>
    <t>TP bố trí địch danh</t>
  </si>
  <si>
    <t>Chuẩn bị đầu tư</t>
  </si>
  <si>
    <t>Nâng cấp, cải tạo Hẻm 180 đường CMT8, KV4</t>
  </si>
  <si>
    <t>Nâng cấp, mở rộng Hẻm 18, KV3</t>
  </si>
  <si>
    <t>Tuyến đường Rạch Xẻo Điều bờ trái, KV Thới Hưng-Thới Long</t>
  </si>
  <si>
    <t>2021-2023</t>
  </si>
  <si>
    <t>BHN</t>
  </si>
  <si>
    <t>140m</t>
  </si>
  <si>
    <t>610m</t>
  </si>
  <si>
    <t>720m</t>
  </si>
  <si>
    <t>Lĩnh vực khác (hạ tầng kỹ thuật- Công cộng)</t>
  </si>
  <si>
    <t xml:space="preserve">Trường Tiểu học Trà An </t>
  </si>
  <si>
    <t>Mua sắm tập trung trang thiết bị dạy học tối thiểu lớp 2 và lớp 6</t>
  </si>
  <si>
    <t>Trường Tiểu học Bình Thủy 2</t>
  </si>
  <si>
    <t>Cải tạo, sửa chữa Trung tâm y tế và các Trạm Y tế trên địa bàn quận</t>
  </si>
  <si>
    <t>Nâng cấp15 phòng học và các phòng chức năng,  nhà vệ sinh</t>
  </si>
  <si>
    <t>Khối 2 và khối 6</t>
  </si>
  <si>
    <t>Lĩnh vực y tế</t>
  </si>
  <si>
    <t>Khắc phục các điểm có nguy cơ sạt lở trên địa bàn quận</t>
  </si>
  <si>
    <t>Kế hoạch vốn chuẩn bị đầu tư và thực hiện đầu tư chưa phân bổ chi tiết</t>
  </si>
  <si>
    <t>Lĩnh vực nông nghiệp-Thủy lợi</t>
  </si>
  <si>
    <t>Xây 10 phòng học;  nâng cấp các phòng chức năng</t>
  </si>
  <si>
    <t>P. Trà An, Trà Nóc</t>
  </si>
  <si>
    <t>02 phường</t>
  </si>
  <si>
    <t>Trung tâm y tế và 04 trạm y tế</t>
  </si>
  <si>
    <t>PHỤ LỤC XI</t>
  </si>
  <si>
    <t>3218/QĐ-UBND, ngày 8/6/2020</t>
  </si>
  <si>
    <t>3012/QĐ-UBND, ngày 27/9/2019</t>
  </si>
  <si>
    <t>3009/QĐ-UBND, ngày 26/9/2019</t>
  </si>
  <si>
    <t>3006/QĐ-UBND, ngày 26/9/2019</t>
  </si>
  <si>
    <t>2712/QĐ-UBND, ngày 18/10/2017</t>
  </si>
  <si>
    <t>833/QĐ-UBND, ngày 30/3/2016</t>
  </si>
  <si>
    <t>(Kèm theo Nghị quyết số       /NQ-HĐND ngày     tháng 12 năm 2020 của Hội đồng nhân dân quận Bình Thủy)</t>
  </si>
</sst>
</file>

<file path=xl/styles.xml><?xml version="1.0" encoding="utf-8"?>
<styleSheet xmlns="http://schemas.openxmlformats.org/spreadsheetml/2006/main">
  <numFmts count="6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_-;\-&quot;$&quot;* #,##0_-;_-&quot;$&quot;* &quot;-&quot;_-;_-@_-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_-* #,##0&quot;$&quot;_-;\-* #,##0&quot;$&quot;_-;_-* &quot;-&quot;&quot;$&quot;_-;_-@_-"/>
    <numFmt numFmtId="181" formatCode="_ * #,##0_)\ &quot;$&quot;_ ;_ * \(#,##0\)\ &quot;$&quot;_ ;_ * &quot;-&quot;_)\ &quot;$&quot;_ ;_ @_ "/>
    <numFmt numFmtId="182" formatCode="_-* #,##0_$_-;\-* #,##0_$_-;_-* &quot;-&quot;_$_-;_-@_-"/>
    <numFmt numFmtId="183" formatCode="_ * #,##0_)\ _$_ ;_ * \(#,##0\)\ _$_ ;_ * &quot;-&quot;_)\ _$_ ;_ @_ "/>
    <numFmt numFmtId="184" formatCode="_-* #,##0.00_-;\-* #,##0.00_-;_-* &quot;-&quot;??_-;_-@_-"/>
    <numFmt numFmtId="185" formatCode="_-* #,##0.00_$_-;\-* #,##0.00_$_-;_-* &quot;-&quot;??_$_-;_-@_-"/>
    <numFmt numFmtId="186" formatCode="_ * #,##0.00_)\ _$_ ;_ * \(#,##0.00\)\ _$_ ;_ * &quot;-&quot;??_)\ _$_ ;_ @_ "/>
    <numFmt numFmtId="187" formatCode="&quot;Daây A95 (&quot;General&quot; m)&quot;"/>
    <numFmt numFmtId="188" formatCode="#,##0\ &quot;Pts&quot;;\-#,##0\ &quot;Pts&quot;"/>
    <numFmt numFmtId="189" formatCode="0.0"/>
    <numFmt numFmtId="190" formatCode="#,##0\ &quot;Pts&quot;;[Red]\-#,##0\ &quot;Pts&quot;"/>
    <numFmt numFmtId="191" formatCode="&quot;Daây AC95 (&quot;General&quot; m)&quot;"/>
    <numFmt numFmtId="192" formatCode="_-* #,##0.00&quot;$&quot;_-;\-* #,##0.00&quot;$&quot;_-;_-* &quot;-&quot;??&quot;$&quot;_-;_-@_-"/>
    <numFmt numFmtId="193" formatCode="0.000"/>
    <numFmt numFmtId="194" formatCode="#,##0&quot;VND&quot;;[Red]\-#,##0&quot;VND&quot;"/>
    <numFmt numFmtId="195" formatCode="_-* #,##0.00_â_-;\-* #,##0.00_â_-;_-* &quot;-&quot;??_â_-;_-@_-"/>
    <numFmt numFmtId="196" formatCode="#,##0&quot;VND&quot;_);\(#,##0&quot;VND&quot;\)"/>
    <numFmt numFmtId="197" formatCode="#,##0&quot;VND&quot;_);[Red]\(#,##0&quot;VND&quot;\)"/>
    <numFmt numFmtId="198" formatCode="_-* #,##0.00_V_N_D_-;\-* #,##0.00_V_N_D_-;_-* &quot;-&quot;??_V_N_D_-;_-@_-"/>
    <numFmt numFmtId="199" formatCode="&quot;$&quot;#,##0\ ;\(&quot;$&quot;#,##0\)"/>
    <numFmt numFmtId="200" formatCode="_ * #,##0_)_V_N_D_ ;_ * \(#,##0\)_V_N_D_ ;_ * &quot;-&quot;_)_V_N_D_ ;_ @_ "/>
    <numFmt numFmtId="201" formatCode="_ * #,##0.00_)&quot;VND&quot;_ ;_ * \(#,##0.00\)&quot;VND&quot;_ ;_ * &quot;-&quot;??_)&quot;VND&quot;_ ;_ @_ "/>
    <numFmt numFmtId="202" formatCode="\ \ \ \ \ \ \+\ @"/>
    <numFmt numFmtId="203" formatCode="0\ \ \ \ "/>
    <numFmt numFmtId="204" formatCode="_(&quot;Rp&quot;* #,##0.00_);_(&quot;Rp&quot;* \(#,##0.00\);_(&quot;Rp&quot;* &quot;-&quot;??_);_(@_)"/>
    <numFmt numFmtId="205" formatCode="&quot;\&quot;#,##0.00;[Red]&quot;\&quot;\-#,##0.00"/>
    <numFmt numFmtId="206" formatCode="&quot;\&quot;#,##0;[Red]&quot;\&quot;\-#,##0"/>
    <numFmt numFmtId="207" formatCode="_-&quot;$&quot;* #,##0.00_-;\-&quot;$&quot;* #,##0.00_-;_-&quot;$&quot;* &quot;-&quot;??_-;_-@_-"/>
    <numFmt numFmtId="208" formatCode="_-* #,##0_â_-;\-* #,##0_â_-;_-* &quot;-&quot;??_â_-;_-@_-"/>
    <numFmt numFmtId="209" formatCode="_(* #,##0_);_(* \(#,##0\);_(* &quot;-&quot;??_);_(@_)"/>
    <numFmt numFmtId="210" formatCode="_-* #,##0_-;\-* #,##0_-;_-* &quot;-&quot;??_-;_-@_-"/>
    <numFmt numFmtId="211" formatCode="_(* #,##0.0_);_(* \(#,##0.0\);_(* &quot;-&quot;??_);_(@_)"/>
    <numFmt numFmtId="212" formatCode="_(* #,##0.000_);_(* \(#,##0.000\);_(* &quot;-&quot;??_);_(@_)"/>
    <numFmt numFmtId="213" formatCode="0.000%"/>
    <numFmt numFmtId="214" formatCode="_(* #,##0.0000_);_(* \(#,##0.0000\);_(* &quot;-&quot;??_);_(@_)"/>
    <numFmt numFmtId="215" formatCode="_(* #,##0.0_);_(* \(#,##0.0\);_(* &quot;-&quot;?_);_(@_)"/>
    <numFmt numFmtId="216" formatCode="#,##0.000"/>
    <numFmt numFmtId="217" formatCode="_(* #,##0_);_(* \(#,##0\);_(* &quot;-&quot;&quot;?&quot;&quot;?&quot;_);_(@_)"/>
    <numFmt numFmtId="218" formatCode="_(* #,##0.0_);_(* \(#,##0.0\);_(* &quot;-&quot;&quot;?&quot;&quot;?&quot;_);_(@_)"/>
    <numFmt numFmtId="219" formatCode="dd/mm/yyyy;@"/>
    <numFmt numFmtId="220" formatCode="_(* #,##0.00_);_(* \(#,##0.00\);_(* &quot;-&quot;&quot;?&quot;&quot;?&quot;_);_(@_)"/>
    <numFmt numFmtId="221" formatCode="_-* #,##0.0_â_-;\-* #,##0.0_â_-;_-* &quot;-&quot;??_â_-;_-@_-"/>
    <numFmt numFmtId="222" formatCode="_-* #,##0.00\ _V_N_D_-;\-* #,##0.00\ _V_N_D_-;_-* &quot;-&quot;??\ _V_N_D_-;_-@_-"/>
  </numFmts>
  <fonts count="56">
    <font>
      <sz val="10"/>
      <name val="Helv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???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  <family val="0"/>
    </font>
    <font>
      <sz val="11"/>
      <name val="µ¸¿ò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1"/>
      <name val="VNI-Times"/>
      <family val="0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0"/>
      <name val="VNI-Helve-Condense"/>
      <family val="0"/>
    </font>
    <font>
      <sz val="11"/>
      <color indexed="10"/>
      <name val="Calibri"/>
      <family val="2"/>
    </font>
    <font>
      <sz val="12"/>
      <name val="뼻뮝"/>
      <family val="0"/>
    </font>
    <font>
      <sz val="12"/>
      <name val="新細明體"/>
      <family val="0"/>
    </font>
    <font>
      <sz val="10"/>
      <name val="굴림체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3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0" borderId="1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21" borderId="2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22" fillId="7" borderId="1" applyNumberFormat="0" applyAlignment="0" applyProtection="0"/>
    <xf numFmtId="0" fontId="16" fillId="22" borderId="6" applyNumberFormat="0" applyBorder="0" applyAlignment="0" applyProtection="0"/>
    <xf numFmtId="0" fontId="23" fillId="0" borderId="7" applyNumberFormat="0" applyFill="0" applyAlignment="0" applyProtection="0"/>
    <xf numFmtId="0" fontId="24" fillId="0" borderId="8">
      <alignment/>
      <protection/>
    </xf>
    <xf numFmtId="0" fontId="25" fillId="23" borderId="0" applyNumberFormat="0" applyBorder="0" applyAlignment="0" applyProtection="0"/>
    <xf numFmtId="0" fontId="2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0" fontId="28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0" borderId="0">
      <alignment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0" fontId="29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202" fontId="27" fillId="0" borderId="6">
      <alignment horizontal="left"/>
      <protection/>
    </xf>
    <xf numFmtId="203" fontId="30" fillId="0" borderId="0">
      <alignment/>
      <protection/>
    </xf>
    <xf numFmtId="204" fontId="1" fillId="0" borderId="6">
      <alignment/>
      <protection/>
    </xf>
    <xf numFmtId="0" fontId="3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30">
    <xf numFmtId="0" fontId="1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209" fontId="37" fillId="0" borderId="0" xfId="146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209" fontId="38" fillId="0" borderId="0" xfId="146" applyNumberFormat="1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35" fillId="0" borderId="0" xfId="0" applyFont="1" applyFill="1" applyAlignment="1">
      <alignment horizontal="left" vertical="center" wrapText="1"/>
    </xf>
    <xf numFmtId="0" fontId="42" fillId="0" borderId="0" xfId="0" applyFont="1" applyFill="1" applyAlignment="1" quotePrefix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2" fillId="0" borderId="0" xfId="0" applyFont="1" applyFill="1" applyAlignment="1" quotePrefix="1">
      <alignment horizontal="center" vertical="center" wrapText="1"/>
    </xf>
    <xf numFmtId="209" fontId="40" fillId="0" borderId="13" xfId="146" applyNumberFormat="1" applyFont="1" applyFill="1" applyBorder="1" applyAlignment="1">
      <alignment horizontal="center" vertical="center" wrapText="1"/>
    </xf>
    <xf numFmtId="209" fontId="38" fillId="0" borderId="0" xfId="0" applyNumberFormat="1" applyFont="1" applyFill="1" applyAlignment="1">
      <alignment horizontal="center" vertical="center" wrapText="1"/>
    </xf>
    <xf numFmtId="209" fontId="45" fillId="0" borderId="14" xfId="146" applyNumberFormat="1" applyFont="1" applyFill="1" applyBorder="1" applyAlignment="1">
      <alignment horizontal="center" vertical="center" wrapText="1"/>
    </xf>
    <xf numFmtId="209" fontId="45" fillId="0" borderId="14" xfId="150" applyNumberFormat="1" applyFont="1" applyFill="1" applyBorder="1" applyAlignment="1">
      <alignment horizontal="center" vertical="center" wrapText="1"/>
    </xf>
    <xf numFmtId="209" fontId="46" fillId="0" borderId="14" xfId="146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209" fontId="36" fillId="0" borderId="14" xfId="146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209" fontId="2" fillId="0" borderId="14" xfId="146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09" fontId="47" fillId="0" borderId="14" xfId="146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208" fontId="2" fillId="0" borderId="14" xfId="146" applyNumberFormat="1" applyFont="1" applyFill="1" applyBorder="1" applyAlignment="1">
      <alignment horizontal="center" vertical="center" wrapText="1"/>
    </xf>
    <xf numFmtId="209" fontId="45" fillId="0" borderId="14" xfId="146" applyNumberFormat="1" applyFont="1" applyFill="1" applyBorder="1" applyAlignment="1" quotePrefix="1">
      <alignment horizontal="center" vertical="center" wrapText="1"/>
    </xf>
    <xf numFmtId="209" fontId="36" fillId="25" borderId="14" xfId="146" applyNumberFormat="1" applyFont="1" applyFill="1" applyBorder="1" applyAlignment="1">
      <alignment horizontal="center" vertical="center" wrapText="1"/>
    </xf>
    <xf numFmtId="209" fontId="47" fillId="25" borderId="14" xfId="146" applyNumberFormat="1" applyFont="1" applyFill="1" applyBorder="1" applyAlignment="1">
      <alignment horizontal="center" vertical="center" wrapText="1"/>
    </xf>
    <xf numFmtId="209" fontId="37" fillId="25" borderId="0" xfId="146" applyNumberFormat="1" applyFont="1" applyFill="1" applyAlignment="1">
      <alignment horizontal="center" vertical="center" wrapText="1"/>
    </xf>
    <xf numFmtId="209" fontId="36" fillId="0" borderId="14" xfId="15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09" fontId="36" fillId="0" borderId="14" xfId="0" applyNumberFormat="1" applyFont="1" applyFill="1" applyBorder="1" applyAlignment="1" quotePrefix="1">
      <alignment horizontal="center" vertical="center" wrapText="1"/>
    </xf>
    <xf numFmtId="209" fontId="36" fillId="26" borderId="14" xfId="146" applyNumberFormat="1" applyFont="1" applyFill="1" applyBorder="1" applyAlignment="1">
      <alignment horizontal="center" vertical="center" wrapText="1"/>
    </xf>
    <xf numFmtId="209" fontId="47" fillId="26" borderId="14" xfId="146" applyNumberFormat="1" applyFont="1" applyFill="1" applyBorder="1" applyAlignment="1">
      <alignment horizontal="center" vertical="center" wrapText="1"/>
    </xf>
    <xf numFmtId="49" fontId="2" fillId="26" borderId="14" xfId="0" applyNumberFormat="1" applyFont="1" applyFill="1" applyBorder="1" applyAlignment="1" quotePrefix="1">
      <alignment horizontal="center" vertical="center" wrapText="1"/>
    </xf>
    <xf numFmtId="209" fontId="45" fillId="26" borderId="14" xfId="146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 quotePrefix="1">
      <alignment horizontal="center" vertical="center" wrapText="1"/>
    </xf>
    <xf numFmtId="208" fontId="2" fillId="26" borderId="14" xfId="146" applyNumberFormat="1" applyFont="1" applyFill="1" applyBorder="1" applyAlignment="1">
      <alignment horizontal="center" vertical="center" wrapText="1"/>
    </xf>
    <xf numFmtId="208" fontId="36" fillId="26" borderId="14" xfId="146" applyNumberFormat="1" applyFont="1" applyFill="1" applyBorder="1" applyAlignment="1">
      <alignment horizontal="center" vertical="center" wrapText="1"/>
    </xf>
    <xf numFmtId="208" fontId="36" fillId="0" borderId="14" xfId="0" applyNumberFormat="1" applyFont="1" applyFill="1" applyBorder="1" applyAlignment="1" quotePrefix="1">
      <alignment horizontal="center" vertical="center" wrapText="1"/>
    </xf>
    <xf numFmtId="0" fontId="55" fillId="0" borderId="14" xfId="182" applyFont="1" applyBorder="1" applyAlignment="1" quotePrefix="1">
      <alignment horizontal="justify" vertical="center" wrapText="1"/>
      <protection/>
    </xf>
    <xf numFmtId="208" fontId="45" fillId="0" borderId="14" xfId="150" applyNumberFormat="1" applyFont="1" applyFill="1" applyBorder="1" applyAlignment="1">
      <alignment horizontal="center" vertical="center" wrapText="1"/>
    </xf>
    <xf numFmtId="209" fontId="45" fillId="0" borderId="14" xfId="150" applyNumberFormat="1" applyFont="1" applyFill="1" applyBorder="1" applyAlignment="1" quotePrefix="1">
      <alignment horizontal="center" vertical="center" wrapText="1"/>
    </xf>
    <xf numFmtId="208" fontId="46" fillId="0" borderId="14" xfId="146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justify" vertical="center" wrapText="1"/>
    </xf>
    <xf numFmtId="209" fontId="46" fillId="0" borderId="14" xfId="149" applyNumberFormat="1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center" vertical="center" wrapText="1"/>
    </xf>
    <xf numFmtId="209" fontId="46" fillId="0" borderId="14" xfId="15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183" applyFont="1" applyFill="1" applyBorder="1" applyAlignment="1">
      <alignment horizontal="justify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208" fontId="46" fillId="0" borderId="14" xfId="146" applyNumberFormat="1" applyFont="1" applyBorder="1" applyAlignment="1">
      <alignment horizontal="center" vertical="center" wrapText="1"/>
    </xf>
    <xf numFmtId="209" fontId="2" fillId="0" borderId="14" xfId="0" applyNumberFormat="1" applyFont="1" applyFill="1" applyBorder="1" applyAlignment="1" quotePrefix="1">
      <alignment horizontal="center" vertical="center" wrapText="1"/>
    </xf>
    <xf numFmtId="0" fontId="46" fillId="0" borderId="14" xfId="0" applyFont="1" applyBorder="1" applyAlignment="1">
      <alignment horizontal="right" vertical="center" wrapText="1"/>
    </xf>
    <xf numFmtId="209" fontId="46" fillId="0" borderId="14" xfId="146" applyNumberFormat="1" applyFont="1" applyFill="1" applyBorder="1" applyAlignment="1">
      <alignment horizontal="right" vertical="center" wrapText="1"/>
    </xf>
    <xf numFmtId="209" fontId="45" fillId="26" borderId="14" xfId="150" applyNumberFormat="1" applyFont="1" applyFill="1" applyBorder="1" applyAlignment="1">
      <alignment horizontal="center" vertical="center" wrapText="1"/>
    </xf>
    <xf numFmtId="209" fontId="46" fillId="26" borderId="14" xfId="146" applyNumberFormat="1" applyFont="1" applyFill="1" applyBorder="1" applyAlignment="1">
      <alignment horizontal="center" vertical="center" wrapText="1"/>
    </xf>
    <xf numFmtId="208" fontId="46" fillId="26" borderId="14" xfId="146" applyNumberFormat="1" applyFont="1" applyFill="1" applyBorder="1" applyAlignment="1">
      <alignment horizontal="center" vertical="center" wrapText="1"/>
    </xf>
    <xf numFmtId="0" fontId="50" fillId="26" borderId="14" xfId="0" applyFont="1" applyFill="1" applyBorder="1" applyAlignment="1">
      <alignment horizontal="center" vertical="center" wrapText="1"/>
    </xf>
    <xf numFmtId="1" fontId="46" fillId="0" borderId="14" xfId="185" applyNumberFormat="1" applyFont="1" applyFill="1" applyBorder="1" applyAlignment="1">
      <alignment horizontal="justify" vertical="center" wrapText="1"/>
      <protection/>
    </xf>
    <xf numFmtId="208" fontId="51" fillId="0" borderId="14" xfId="146" applyNumberFormat="1" applyFont="1" applyFill="1" applyBorder="1" applyAlignment="1">
      <alignment horizontal="center" vertical="center" wrapText="1"/>
    </xf>
    <xf numFmtId="209" fontId="50" fillId="0" borderId="14" xfId="146" applyNumberFormat="1" applyFont="1" applyFill="1" applyBorder="1" applyAlignment="1">
      <alignment horizontal="center" vertical="center" wrapText="1"/>
    </xf>
    <xf numFmtId="209" fontId="50" fillId="26" borderId="14" xfId="146" applyNumberFormat="1" applyFont="1" applyFill="1" applyBorder="1" applyAlignment="1">
      <alignment horizontal="center" vertical="center" wrapText="1"/>
    </xf>
    <xf numFmtId="0" fontId="52" fillId="0" borderId="14" xfId="183" applyFont="1" applyFill="1" applyBorder="1" applyAlignment="1">
      <alignment horizontal="justify" vertical="center" wrapText="1"/>
      <protection/>
    </xf>
    <xf numFmtId="209" fontId="52" fillId="0" borderId="14" xfId="149" applyNumberFormat="1" applyFont="1" applyFill="1" applyBorder="1" applyAlignment="1">
      <alignment horizontal="justify" vertical="center" wrapText="1"/>
    </xf>
    <xf numFmtId="209" fontId="52" fillId="0" borderId="14" xfId="146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justify" vertical="center" wrapText="1"/>
    </xf>
    <xf numFmtId="209" fontId="46" fillId="0" borderId="14" xfId="146" applyNumberFormat="1" applyFont="1" applyBorder="1" applyAlignment="1">
      <alignment horizontal="justify" vertical="center" wrapText="1"/>
    </xf>
    <xf numFmtId="1" fontId="52" fillId="0" borderId="14" xfId="185" applyNumberFormat="1" applyFont="1" applyFill="1" applyBorder="1" applyAlignment="1">
      <alignment horizontal="justify" vertical="center" wrapText="1"/>
      <protection/>
    </xf>
    <xf numFmtId="0" fontId="36" fillId="0" borderId="15" xfId="0" applyFont="1" applyFill="1" applyBorder="1" applyAlignment="1" quotePrefix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209" fontId="48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 quotePrefix="1">
      <alignment horizontal="center" vertical="center" wrapText="1"/>
    </xf>
    <xf numFmtId="209" fontId="37" fillId="26" borderId="16" xfId="146" applyNumberFormat="1" applyFont="1" applyFill="1" applyBorder="1" applyAlignment="1">
      <alignment horizontal="center" vertical="center" wrapText="1"/>
    </xf>
    <xf numFmtId="209" fontId="42" fillId="26" borderId="16" xfId="146" applyNumberFormat="1" applyFont="1" applyFill="1" applyBorder="1" applyAlignment="1">
      <alignment horizontal="center" vertical="center" wrapText="1"/>
    </xf>
    <xf numFmtId="209" fontId="36" fillId="26" borderId="16" xfId="146" applyNumberFormat="1" applyFont="1" applyFill="1" applyBorder="1" applyAlignment="1">
      <alignment horizontal="center" vertical="center" wrapText="1"/>
    </xf>
    <xf numFmtId="209" fontId="47" fillId="26" borderId="16" xfId="146" applyNumberFormat="1" applyFont="1" applyFill="1" applyBorder="1" applyAlignment="1">
      <alignment horizontal="left" vertical="center" wrapText="1"/>
    </xf>
    <xf numFmtId="0" fontId="46" fillId="0" borderId="14" xfId="0" applyFont="1" applyFill="1" applyBorder="1" applyAlignment="1" quotePrefix="1">
      <alignment horizontal="center" vertical="center" wrapText="1"/>
    </xf>
    <xf numFmtId="208" fontId="2" fillId="0" borderId="14" xfId="0" applyNumberFormat="1" applyFont="1" applyFill="1" applyBorder="1" applyAlignment="1" quotePrefix="1">
      <alignment horizontal="center" vertical="center" wrapText="1"/>
    </xf>
    <xf numFmtId="208" fontId="46" fillId="0" borderId="14" xfId="150" applyNumberFormat="1" applyFont="1" applyFill="1" applyBorder="1" applyAlignment="1">
      <alignment horizontal="center" vertical="center" wrapText="1"/>
    </xf>
    <xf numFmtId="0" fontId="46" fillId="26" borderId="14" xfId="0" applyFont="1" applyFill="1" applyBorder="1" applyAlignment="1">
      <alignment horizontal="center" vertical="center" wrapText="1"/>
    </xf>
    <xf numFmtId="208" fontId="46" fillId="26" borderId="14" xfId="15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center" wrapText="1"/>
    </xf>
    <xf numFmtId="208" fontId="46" fillId="0" borderId="14" xfId="146" applyNumberFormat="1" applyFont="1" applyFill="1" applyBorder="1" applyAlignment="1" quotePrefix="1">
      <alignment horizontal="center" vertical="center" wrapText="1"/>
    </xf>
    <xf numFmtId="209" fontId="2" fillId="25" borderId="14" xfId="146" applyNumberFormat="1" applyFont="1" applyFill="1" applyBorder="1" applyAlignment="1" quotePrefix="1">
      <alignment horizontal="center" vertical="center" wrapText="1"/>
    </xf>
    <xf numFmtId="209" fontId="46" fillId="25" borderId="14" xfId="146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209" fontId="52" fillId="0" borderId="14" xfId="146" applyNumberFormat="1" applyFont="1" applyFill="1" applyBorder="1" applyAlignment="1">
      <alignment horizontal="center" vertical="center" wrapText="1"/>
    </xf>
    <xf numFmtId="209" fontId="45" fillId="25" borderId="14" xfId="146" applyNumberFormat="1" applyFont="1" applyFill="1" applyBorder="1" applyAlignment="1">
      <alignment horizontal="center" vertical="center" wrapText="1"/>
    </xf>
    <xf numFmtId="209" fontId="52" fillId="0" borderId="14" xfId="146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 quotePrefix="1">
      <alignment horizontal="center" vertical="center" wrapText="1"/>
    </xf>
    <xf numFmtId="209" fontId="45" fillId="0" borderId="17" xfId="146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 quotePrefix="1">
      <alignment horizontal="center" vertical="center" wrapText="1"/>
    </xf>
    <xf numFmtId="208" fontId="46" fillId="0" borderId="17" xfId="150" applyNumberFormat="1" applyFont="1" applyFill="1" applyBorder="1" applyAlignment="1">
      <alignment horizontal="center" vertical="center" wrapText="1"/>
    </xf>
    <xf numFmtId="209" fontId="46" fillId="0" borderId="17" xfId="146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209" fontId="2" fillId="0" borderId="17" xfId="146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 quotePrefix="1">
      <alignment horizontal="center" vertical="center" wrapText="1"/>
    </xf>
    <xf numFmtId="209" fontId="45" fillId="26" borderId="17" xfId="146" applyNumberFormat="1" applyFont="1" applyFill="1" applyBorder="1" applyAlignment="1">
      <alignment horizontal="center" vertical="center" wrapText="1"/>
    </xf>
    <xf numFmtId="0" fontId="45" fillId="26" borderId="17" xfId="0" applyFont="1" applyFill="1" applyBorder="1" applyAlignment="1" quotePrefix="1">
      <alignment horizontal="center" vertical="center" wrapText="1"/>
    </xf>
    <xf numFmtId="208" fontId="46" fillId="26" borderId="17" xfId="150" applyNumberFormat="1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36" fillId="26" borderId="17" xfId="0" applyFont="1" applyFill="1" applyBorder="1" applyAlignment="1" quotePrefix="1">
      <alignment horizontal="center" vertical="center" wrapText="1"/>
    </xf>
    <xf numFmtId="209" fontId="47" fillId="26" borderId="17" xfId="146" applyNumberFormat="1" applyFont="1" applyFill="1" applyBorder="1" applyAlignment="1">
      <alignment horizontal="center" vertical="center" wrapText="1"/>
    </xf>
    <xf numFmtId="0" fontId="47" fillId="26" borderId="17" xfId="0" applyFont="1" applyFill="1" applyBorder="1" applyAlignment="1" quotePrefix="1">
      <alignment horizontal="center" vertical="center" wrapText="1"/>
    </xf>
    <xf numFmtId="208" fontId="50" fillId="26" borderId="17" xfId="150" applyNumberFormat="1" applyFont="1" applyFill="1" applyBorder="1" applyAlignment="1">
      <alignment horizontal="center" vertical="center" wrapText="1"/>
    </xf>
    <xf numFmtId="209" fontId="36" fillId="26" borderId="17" xfId="146" applyNumberFormat="1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1" fontId="53" fillId="26" borderId="17" xfId="185" applyNumberFormat="1" applyFont="1" applyFill="1" applyBorder="1" applyAlignment="1">
      <alignment horizontal="center" vertical="center" wrapText="1"/>
      <protection/>
    </xf>
    <xf numFmtId="209" fontId="36" fillId="0" borderId="17" xfId="146" applyNumberFormat="1" applyFont="1" applyFill="1" applyBorder="1" applyAlignment="1">
      <alignment horizontal="center" vertical="center" wrapText="1"/>
    </xf>
    <xf numFmtId="209" fontId="2" fillId="25" borderId="14" xfId="146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 quotePrefix="1">
      <alignment horizontal="left" vertical="center" wrapText="1"/>
    </xf>
    <xf numFmtId="0" fontId="36" fillId="0" borderId="6" xfId="0" applyFont="1" applyFill="1" applyBorder="1" applyAlignment="1">
      <alignment horizontal="center" vertical="center" wrapText="1"/>
    </xf>
    <xf numFmtId="209" fontId="36" fillId="0" borderId="6" xfId="146" applyNumberFormat="1" applyFont="1" applyFill="1" applyBorder="1" applyAlignment="1">
      <alignment horizontal="center" vertical="center" wrapText="1"/>
    </xf>
    <xf numFmtId="1" fontId="39" fillId="0" borderId="0" xfId="186" applyNumberFormat="1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290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Book1" xfId="24"/>
    <cellStyle name="_Book1_1" xfId="25"/>
    <cellStyle name="_Book1_TKHC-THOIQUAN-05-04-2004" xfId="26"/>
    <cellStyle name="_ET_STYLE_NoName_00_" xfId="27"/>
    <cellStyle name="_ET_STYLE_NoName_-177_" xfId="28"/>
    <cellStyle name="_ET_STYLE_NoName_-178_" xfId="29"/>
    <cellStyle name="_ET_STYLE_NoName_-179_" xfId="30"/>
    <cellStyle name="_ET_STYLE_NoName_-180_" xfId="31"/>
    <cellStyle name="_ET_STYLE_NoName_-181_" xfId="32"/>
    <cellStyle name="_ET_STYLE_NoName_-206_" xfId="33"/>
    <cellStyle name="_ET_STYLE_NoName_-207_" xfId="34"/>
    <cellStyle name="_ET_STYLE_NoName_-208_" xfId="35"/>
    <cellStyle name="_ET_STYLE_NoName_-209_" xfId="36"/>
    <cellStyle name="_ET_STYLE_NoName_-210_" xfId="37"/>
    <cellStyle name="_ET_STYLE_NoName_-89_" xfId="38"/>
    <cellStyle name="_ET_STYLE_NoName_-90_" xfId="39"/>
    <cellStyle name="_ET_STYLE_NoName_-91_" xfId="40"/>
    <cellStyle name="_ET_STYLE_NoName_-92_" xfId="41"/>
    <cellStyle name="_ET_STYLE_NoName_-93_" xfId="42"/>
    <cellStyle name="_KT (2)" xfId="43"/>
    <cellStyle name="_KT (2)_1" xfId="44"/>
    <cellStyle name="_KT (2)_2" xfId="45"/>
    <cellStyle name="_KT (2)_2_TG-TH" xfId="46"/>
    <cellStyle name="_KT (2)_2_TG-TH_Book1" xfId="47"/>
    <cellStyle name="_KT (2)_2_TG-TH_Book1_1" xfId="48"/>
    <cellStyle name="_KT (2)_2_TG-TH_Book1_TKHC-THOIQUAN-05-04-2004" xfId="49"/>
    <cellStyle name="_KT (2)_2_TG-TH_TKHC-THOIQUAN-05-04-2004" xfId="50"/>
    <cellStyle name="_KT (2)_3" xfId="51"/>
    <cellStyle name="_KT (2)_3_TG-TH" xfId="52"/>
    <cellStyle name="_KT (2)_3_TG-TH_Book1" xfId="53"/>
    <cellStyle name="_KT (2)_3_TG-TH_Book1_1" xfId="54"/>
    <cellStyle name="_KT (2)_3_TG-TH_Book1_TKHC-THOIQUAN-05-04-2004" xfId="55"/>
    <cellStyle name="_KT (2)_3_TG-TH_TKHC-THOIQUAN-05-04-2004" xfId="56"/>
    <cellStyle name="_KT (2)_4" xfId="57"/>
    <cellStyle name="_KT (2)_4_Book1" xfId="58"/>
    <cellStyle name="_KT (2)_4_Book1_1" xfId="59"/>
    <cellStyle name="_KT (2)_4_Book1_TKHC-THOIQUAN-05-04-2004" xfId="60"/>
    <cellStyle name="_KT (2)_4_TG-TH" xfId="61"/>
    <cellStyle name="_KT (2)_4_TKHC-THOIQUAN-05-04-2004" xfId="62"/>
    <cellStyle name="_KT (2)_5" xfId="63"/>
    <cellStyle name="_KT (2)_5_Book1" xfId="64"/>
    <cellStyle name="_KT (2)_5_Book1_1" xfId="65"/>
    <cellStyle name="_KT (2)_5_Book1_TKHC-THOIQUAN-05-04-2004" xfId="66"/>
    <cellStyle name="_KT (2)_5_TKHC-THOIQUAN-05-04-2004" xfId="67"/>
    <cellStyle name="_KT (2)_Book1" xfId="68"/>
    <cellStyle name="_KT (2)_Book1_1" xfId="69"/>
    <cellStyle name="_KT (2)_Book1_TKHC-THOIQUAN-05-04-2004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TKHC-THOIQUAN-05-04-2004" xfId="77"/>
    <cellStyle name="_KT_TG_1_TKHC-THOIQUAN-05-04-2004" xfId="78"/>
    <cellStyle name="_KT_TG_2" xfId="79"/>
    <cellStyle name="_KT_TG_2_Book1" xfId="80"/>
    <cellStyle name="_KT_TG_2_Book1_1" xfId="81"/>
    <cellStyle name="_KT_TG_2_Book1_TKHC-THOIQUAN-05-04-2004" xfId="82"/>
    <cellStyle name="_KT_TG_2_TKHC-THOIQUAN-05-04-2004" xfId="83"/>
    <cellStyle name="_KT_TG_3" xfId="84"/>
    <cellStyle name="_KT_TG_4" xfId="85"/>
    <cellStyle name="_TG-TH" xfId="86"/>
    <cellStyle name="_TG-TH_1" xfId="87"/>
    <cellStyle name="_TG-TH_1_Book1" xfId="88"/>
    <cellStyle name="_TG-TH_1_Book1_1" xfId="89"/>
    <cellStyle name="_TG-TH_1_Book1_TKHC-THOIQUAN-05-04-2004" xfId="90"/>
    <cellStyle name="_TG-TH_1_TKHC-THOIQUAN-05-04-2004" xfId="91"/>
    <cellStyle name="_TG-TH_2" xfId="92"/>
    <cellStyle name="_TG-TH_2_Book1" xfId="93"/>
    <cellStyle name="_TG-TH_2_Book1_1" xfId="94"/>
    <cellStyle name="_TG-TH_2_Book1_TKHC-THOIQUAN-05-04-2004" xfId="95"/>
    <cellStyle name="_TG-TH_2_TKHC-THOIQUAN-05-04-2004" xfId="96"/>
    <cellStyle name="_TG-TH_3" xfId="97"/>
    <cellStyle name="_TG-TH_4" xfId="98"/>
    <cellStyle name="_TKHC-THOIQUAN-05-04-2004" xfId="99"/>
    <cellStyle name="¹éºÐÀ²_±âÅ¸" xfId="100"/>
    <cellStyle name="20% - Accent1" xfId="101"/>
    <cellStyle name="20% - Accent2" xfId="102"/>
    <cellStyle name="20% - Accent3" xfId="103"/>
    <cellStyle name="20% - Accent4" xfId="104"/>
    <cellStyle name="20% - Accent5" xfId="105"/>
    <cellStyle name="20% - Accent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ÅëÈ­ [0]_±âÅ¸" xfId="125"/>
    <cellStyle name="AeE­ [0]_INQUIRY ¿µ¾÷AßAø " xfId="126"/>
    <cellStyle name="ÅëÈ­ [0]_L601CPT" xfId="127"/>
    <cellStyle name="ÅëÈ­_±âÅ¸" xfId="128"/>
    <cellStyle name="AeE­_INQUIRY ¿µ¾÷AßAø " xfId="129"/>
    <cellStyle name="ÅëÈ­_L601CPT" xfId="130"/>
    <cellStyle name="ÄÞ¸¶ [0]_±âÅ¸" xfId="131"/>
    <cellStyle name="AÞ¸¶ [0]_INQUIRY ¿?¾÷AßAø " xfId="132"/>
    <cellStyle name="ÄÞ¸¶ [0]_L601CPT" xfId="133"/>
    <cellStyle name="ÄÞ¸¶_±âÅ¸" xfId="134"/>
    <cellStyle name="AÞ¸¶_INQUIRY ¿?¾÷AßAø " xfId="135"/>
    <cellStyle name="ÄÞ¸¶_L601CPT" xfId="136"/>
    <cellStyle name="AutoFormat Options" xfId="137"/>
    <cellStyle name="Bad" xfId="138"/>
    <cellStyle name="C?AØ_¿?¾÷CoE² " xfId="139"/>
    <cellStyle name="Ç¥ÁØ_#2(M17)_1" xfId="140"/>
    <cellStyle name="C￥AØ_¿μ¾÷CoE² " xfId="141"/>
    <cellStyle name="Ç¥ÁØ_±¸¹Ì´ëÃ¥" xfId="142"/>
    <cellStyle name="Calculation" xfId="143"/>
    <cellStyle name="category" xfId="144"/>
    <cellStyle name="ColLevel_0" xfId="145"/>
    <cellStyle name="Comma" xfId="146"/>
    <cellStyle name="Comma [0]" xfId="147"/>
    <cellStyle name="Comma 10 3" xfId="148"/>
    <cellStyle name="Comma 2" xfId="149"/>
    <cellStyle name="Comma 4" xfId="150"/>
    <cellStyle name="Comma0" xfId="151"/>
    <cellStyle name="Commaɟpldt_6" xfId="152"/>
    <cellStyle name="Curråncy [0]_FCST_RESULTS" xfId="153"/>
    <cellStyle name="Currency" xfId="154"/>
    <cellStyle name="Currency [0]" xfId="155"/>
    <cellStyle name="Currency [0]ßmud plant bolted_RESULTS" xfId="156"/>
    <cellStyle name="Currency![0]_FCSt (2)" xfId="157"/>
    <cellStyle name="Currency0" xfId="158"/>
    <cellStyle name="Check Cell" xfId="159"/>
    <cellStyle name="Date" xfId="160"/>
    <cellStyle name="Explanatory Text" xfId="161"/>
    <cellStyle name="Fixed" xfId="162"/>
    <cellStyle name="Followed Hyperlink" xfId="163"/>
    <cellStyle name="Good" xfId="164"/>
    <cellStyle name="Grey" xfId="165"/>
    <cellStyle name="HEADER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yperlink" xfId="173"/>
    <cellStyle name="i·0" xfId="174"/>
    <cellStyle name="Input" xfId="175"/>
    <cellStyle name="Input [yellow]" xfId="176"/>
    <cellStyle name="Linked Cell" xfId="177"/>
    <cellStyle name="Model" xfId="178"/>
    <cellStyle name="Neutral" xfId="179"/>
    <cellStyle name="Normal - Style1" xfId="180"/>
    <cellStyle name="Normal 10" xfId="181"/>
    <cellStyle name="Normal 2" xfId="182"/>
    <cellStyle name="Normal 2 2" xfId="183"/>
    <cellStyle name="Normal 3" xfId="184"/>
    <cellStyle name="Normal_Bieu mau (CV ) 2_Bieu_mau tiep To SKH_BAO CAO Tong hop XDCB 2016-ok" xfId="185"/>
    <cellStyle name="Normal_Bieu mau (CV )_Bao cao XDCB 2015-Tong hop" xfId="186"/>
    <cellStyle name="Note" xfId="187"/>
    <cellStyle name="Output" xfId="188"/>
    <cellStyle name="Percent" xfId="189"/>
    <cellStyle name="Percent [2]" xfId="190"/>
    <cellStyle name="RowLevel_0" xfId="191"/>
    <cellStyle name="S—_x0008_" xfId="192"/>
    <cellStyle name="Style 1" xfId="193"/>
    <cellStyle name="Style 10" xfId="194"/>
    <cellStyle name="Style 11" xfId="195"/>
    <cellStyle name="Style 12" xfId="196"/>
    <cellStyle name="Style 13" xfId="197"/>
    <cellStyle name="Style 14" xfId="198"/>
    <cellStyle name="Style 15" xfId="199"/>
    <cellStyle name="Style 16" xfId="200"/>
    <cellStyle name="Style 2" xfId="201"/>
    <cellStyle name="Style 3" xfId="202"/>
    <cellStyle name="Style 4" xfId="203"/>
    <cellStyle name="Style 5" xfId="204"/>
    <cellStyle name="Style 6" xfId="205"/>
    <cellStyle name="Style 7" xfId="206"/>
    <cellStyle name="Style 8" xfId="207"/>
    <cellStyle name="Style 9" xfId="208"/>
    <cellStyle name="subhead" xfId="209"/>
    <cellStyle name="T" xfId="210"/>
    <cellStyle name="T_Bao cao XDCB 2015-Tong hop" xfId="211"/>
    <cellStyle name="T_Bao cao XDCB 2015-Tong hop.KH von ok" xfId="212"/>
    <cellStyle name="T_Bao cao XDCB 2015-Tong hop.ok" xfId="213"/>
    <cellStyle name="T_Bao cao XDCB 2015-Tong hop_1" xfId="214"/>
    <cellStyle name="T_Bao cao XDCB 2015-Tong hop_Bao cao XDCB 2015-Tong hop" xfId="215"/>
    <cellStyle name="T_Bao cao XDCB 2015-Tong hop_Bao cao XDCB 2015-Tong hop.KH von ok" xfId="216"/>
    <cellStyle name="T_Bao cao XDCB 2015-Tong hop_Bao cao XDCB 2015-Tong hop.ok" xfId="217"/>
    <cellStyle name="T_Bao cao XDCB 2015-Tong hop_Bao cao XDCB 2015-Tong hop-30)" xfId="218"/>
    <cellStyle name="T_Bao cao XDCB 2015-Tong hop_KH vốn 2017-A Niệm" xfId="219"/>
    <cellStyle name="T_Bao cao XDCB 2015-Tong hop-30)" xfId="220"/>
    <cellStyle name="T_Book1" xfId="221"/>
    <cellStyle name="T_Book1_Bao cao XDCB 2015-Tong hop" xfId="222"/>
    <cellStyle name="T_Book1_Bao cao XDCB 2015-Tong hop.KH von ok" xfId="223"/>
    <cellStyle name="T_Book1_Bao cao XDCB 2015-Tong hop.ok" xfId="224"/>
    <cellStyle name="T_Book1_Bao cao XDCB 2015-Tong hop_1" xfId="225"/>
    <cellStyle name="T_Book1_Bao cao XDCB 2015-Tong hop_Bao cao XDCB 2015-Tong hop" xfId="226"/>
    <cellStyle name="T_Book1_Bao cao XDCB 2015-Tong hop_Bao cao XDCB 2015-Tong hop.KH von ok" xfId="227"/>
    <cellStyle name="T_Book1_Bao cao XDCB 2015-Tong hop_Bao cao XDCB 2015-Tong hop.ok" xfId="228"/>
    <cellStyle name="T_Book1_Bao cao XDCB 2015-Tong hop_Bao cao XDCB 2015-Tong hop-30)" xfId="229"/>
    <cellStyle name="T_Book1_Bao cao XDCB 2015-Tong hop_KH vốn 2017-A Niệm" xfId="230"/>
    <cellStyle name="T_Book1_Bao cao XDCB 2015-Tong hop-30)" xfId="231"/>
    <cellStyle name="T_Book1_Donvi" xfId="232"/>
    <cellStyle name="T_Book1_Donvi_Bao cao XDCB 2015-Tong hop" xfId="233"/>
    <cellStyle name="T_Book1_Donvi_Bao cao XDCB 2015-Tong hop.KH von ok" xfId="234"/>
    <cellStyle name="T_Book1_Donvi_Bao cao XDCB 2015-Tong hop.ok" xfId="235"/>
    <cellStyle name="T_Book1_Donvi_Bao cao XDCB 2015-Tong hop_1" xfId="236"/>
    <cellStyle name="T_Book1_Donvi_Bao cao XDCB 2015-Tong hop_Bao cao XDCB 2015-Tong hop" xfId="237"/>
    <cellStyle name="T_Book1_Donvi_Bao cao XDCB 2015-Tong hop_Bao cao XDCB 2015-Tong hop.KH von ok" xfId="238"/>
    <cellStyle name="T_Book1_Donvi_Bao cao XDCB 2015-Tong hop_Bao cao XDCB 2015-Tong hop.ok" xfId="239"/>
    <cellStyle name="T_Book1_Donvi_Bao cao XDCB 2015-Tong hop_Bao cao XDCB 2015-Tong hop-30)" xfId="240"/>
    <cellStyle name="T_Book1_Donvi_Bao cao XDCB 2015-Tong hop_KH vốn 2017-A Niệm" xfId="241"/>
    <cellStyle name="T_Book1_Donvi_Bao cao XDCB 2015-Tong hop-30)" xfId="242"/>
    <cellStyle name="T_Book1_Donvi_KH vốn 2017-A Niệm" xfId="243"/>
    <cellStyle name="T_Book1_KC-HT" xfId="244"/>
    <cellStyle name="T_Book1_KC-HT_Bao cao XDCB 2015-Tong hop" xfId="245"/>
    <cellStyle name="T_Book1_KC-HT_Bao cao XDCB 2015-Tong hop.KH von ok" xfId="246"/>
    <cellStyle name="T_Book1_KC-HT_Bao cao XDCB 2015-Tong hop.ok" xfId="247"/>
    <cellStyle name="T_Book1_KC-HT_Bao cao XDCB 2015-Tong hop_1" xfId="248"/>
    <cellStyle name="T_Book1_KC-HT_Bao cao XDCB 2015-Tong hop_Bao cao XDCB 2015-Tong hop" xfId="249"/>
    <cellStyle name="T_Book1_KC-HT_Bao cao XDCB 2015-Tong hop_Bao cao XDCB 2015-Tong hop.KH von ok" xfId="250"/>
    <cellStyle name="T_Book1_KC-HT_Bao cao XDCB 2015-Tong hop_Bao cao XDCB 2015-Tong hop.ok" xfId="251"/>
    <cellStyle name="T_Book1_KC-HT_Bao cao XDCB 2015-Tong hop_Bao cao XDCB 2015-Tong hop-30)" xfId="252"/>
    <cellStyle name="T_Book1_KC-HT_Bao cao XDCB 2015-Tong hop_KH vốn 2017-A Niệm" xfId="253"/>
    <cellStyle name="T_Book1_KC-HT_Bao cao XDCB 2015-Tong hop-30)" xfId="254"/>
    <cellStyle name="T_Book1_KC-HT_KH vốn 2017-A Niệm" xfId="255"/>
    <cellStyle name="T_Book1_KH vốn 2017-A Niệm" xfId="256"/>
    <cellStyle name="T_Donvi" xfId="257"/>
    <cellStyle name="T_Donvi_Bao cao XDCB 2015-Tong hop" xfId="258"/>
    <cellStyle name="T_Donvi_Bao cao XDCB 2015-Tong hop.KH von ok" xfId="259"/>
    <cellStyle name="T_Donvi_Bao cao XDCB 2015-Tong hop.ok" xfId="260"/>
    <cellStyle name="T_Donvi_Bao cao XDCB 2015-Tong hop_1" xfId="261"/>
    <cellStyle name="T_Donvi_Bao cao XDCB 2015-Tong hop_Bao cao XDCB 2015-Tong hop" xfId="262"/>
    <cellStyle name="T_Donvi_Bao cao XDCB 2015-Tong hop_Bao cao XDCB 2015-Tong hop.KH von ok" xfId="263"/>
    <cellStyle name="T_Donvi_Bao cao XDCB 2015-Tong hop_Bao cao XDCB 2015-Tong hop.ok" xfId="264"/>
    <cellStyle name="T_Donvi_Bao cao XDCB 2015-Tong hop_Bao cao XDCB 2015-Tong hop-30)" xfId="265"/>
    <cellStyle name="T_Donvi_Bao cao XDCB 2015-Tong hop_KH vốn 2017-A Niệm" xfId="266"/>
    <cellStyle name="T_Donvi_Bao cao XDCB 2015-Tong hop-30)" xfId="267"/>
    <cellStyle name="T_Donvi_KH vốn 2017-A Niệm" xfId="268"/>
    <cellStyle name="T_KC-HT" xfId="269"/>
    <cellStyle name="T_KC-HT_Bao cao XDCB 2015-Tong hop" xfId="270"/>
    <cellStyle name="T_KC-HT_Bao cao XDCB 2015-Tong hop.KH von ok" xfId="271"/>
    <cellStyle name="T_KC-HT_Bao cao XDCB 2015-Tong hop.ok" xfId="272"/>
    <cellStyle name="T_KC-HT_Bao cao XDCB 2015-Tong hop_1" xfId="273"/>
    <cellStyle name="T_KC-HT_Bao cao XDCB 2015-Tong hop_Bao cao XDCB 2015-Tong hop" xfId="274"/>
    <cellStyle name="T_KC-HT_Bao cao XDCB 2015-Tong hop_Bao cao XDCB 2015-Tong hop.KH von ok" xfId="275"/>
    <cellStyle name="T_KC-HT_Bao cao XDCB 2015-Tong hop_Bao cao XDCB 2015-Tong hop.ok" xfId="276"/>
    <cellStyle name="T_KC-HT_Bao cao XDCB 2015-Tong hop_Bao cao XDCB 2015-Tong hop-30)" xfId="277"/>
    <cellStyle name="T_KC-HT_Bao cao XDCB 2015-Tong hop_KH vốn 2017-A Niệm" xfId="278"/>
    <cellStyle name="T_KC-HT_Bao cao XDCB 2015-Tong hop-30)" xfId="279"/>
    <cellStyle name="T_KC-HT_KH vốn 2017-A Niệm" xfId="280"/>
    <cellStyle name="T_KH vốn 2017-A Niệm" xfId="281"/>
    <cellStyle name="Title" xfId="282"/>
    <cellStyle name="Total" xfId="283"/>
    <cellStyle name="th" xfId="284"/>
    <cellStyle name="viet" xfId="285"/>
    <cellStyle name="viet2" xfId="286"/>
    <cellStyle name="Warning Text" xfId="287"/>
    <cellStyle name="똿뗦먛귟 [0.00]_PRODUCT DETAIL Q1" xfId="288"/>
    <cellStyle name="똿뗦먛귟_PRODUCT DETAIL Q1" xfId="289"/>
    <cellStyle name="믅됞 [0.00]_PRODUCT DETAIL Q1" xfId="290"/>
    <cellStyle name="믅됞_PRODUCT DETAIL Q1" xfId="291"/>
    <cellStyle name="백분율_95" xfId="292"/>
    <cellStyle name="뷭?_BOOKSHIP" xfId="293"/>
    <cellStyle name="콤마 [0]_1202" xfId="294"/>
    <cellStyle name="콤마_1202" xfId="295"/>
    <cellStyle name="통화 [0]_1202" xfId="296"/>
    <cellStyle name="통화_1202" xfId="297"/>
    <cellStyle name="표준_(정보부문)월별인원계획" xfId="298"/>
    <cellStyle name="一般_Book1" xfId="299"/>
    <cellStyle name="千分位[0]_Book1" xfId="300"/>
    <cellStyle name="千分位_Book1" xfId="301"/>
    <cellStyle name="貨幣 [0]_Book1" xfId="302"/>
    <cellStyle name="貨幣_Book1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505950" y="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" name="Line 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9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" name="Line 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1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2" name="Line 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3" name="Line 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4" name="Line 7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5" name="Line 8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6" name="Line 9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7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8" name="Line 1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9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30" name="Line 1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31" name="Line 14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32" name="Line 1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33" name="Line 1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8288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8</xdr:col>
      <xdr:colOff>428625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6582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676275</xdr:colOff>
      <xdr:row>0</xdr:row>
      <xdr:rowOff>0</xdr:rowOff>
    </xdr:to>
    <xdr:sp>
      <xdr:nvSpPr>
        <xdr:cNvPr id="36" name="Line 2"/>
        <xdr:cNvSpPr>
          <a:spLocks/>
        </xdr:cNvSpPr>
      </xdr:nvSpPr>
      <xdr:spPr>
        <a:xfrm>
          <a:off x="1451610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37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38" name="Line 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9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40" name="Line 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1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42" name="Line 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43" name="Line 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44" name="Line 7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45" name="Line 8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46" name="Line 9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7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48" name="Line 1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9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50" name="Line 1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51" name="Line 14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52" name="Line 1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53" name="Line 1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 flipV="1">
          <a:off x="9505950" y="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55" name="Line 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6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57" name="Line 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8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59" name="Line 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0" name="Line 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1" name="Line 7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2" name="Line 8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3" name="Line 9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4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5" name="Line 1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6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7" name="Line 1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8" name="Line 14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69" name="Line 1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70" name="Line 1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8288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8</xdr:col>
      <xdr:colOff>428625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86582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676275</xdr:colOff>
      <xdr:row>0</xdr:row>
      <xdr:rowOff>0</xdr:rowOff>
    </xdr:to>
    <xdr:sp>
      <xdr:nvSpPr>
        <xdr:cNvPr id="73" name="Line 2"/>
        <xdr:cNvSpPr>
          <a:spLocks/>
        </xdr:cNvSpPr>
      </xdr:nvSpPr>
      <xdr:spPr>
        <a:xfrm>
          <a:off x="1451610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74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75" name="Line 1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6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77" name="Line 3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8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79" name="Line 5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80" name="Line 6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81" name="Line 7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82" name="Line 8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83" name="Line 9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84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85" name="Line 11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86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87" name="Line 13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88" name="Line 14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89" name="Line 15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90" name="Line 16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91" name="Line 1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2" name="Line 2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93" name="Line 3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4" name="Line 2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95" name="Line 5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96" name="Line 6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97" name="Line 7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98" name="Line 8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99" name="Line 9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0" name="Line 28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01" name="Line 11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2" name="Line 3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03" name="Line 13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04" name="Line 14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05" name="Line 15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06" name="Line 16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07" name="Line 1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8" name="Line 41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09" name="Line 3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0" name="Line 43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11" name="Line 5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12" name="Line 6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13" name="Line 7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14" name="Line 8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15" name="Line 9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6" name="Line 49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17" name="Line 11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8" name="Line 51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19" name="Line 13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20" name="Line 14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21" name="Line 15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22" name="Line 16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23" name="Line 1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24" name="Line 57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25" name="Line 3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26" name="Line 59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27" name="Line 5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28" name="Line 6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29" name="Line 7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30" name="Line 8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31" name="Line 9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2" name="Line 65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33" name="Line 11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4" name="Line 67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35" name="Line 13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36" name="Line 14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37" name="Line 15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1981200</xdr:colOff>
      <xdr:row>0</xdr:row>
      <xdr:rowOff>0</xdr:rowOff>
    </xdr:to>
    <xdr:sp>
      <xdr:nvSpPr>
        <xdr:cNvPr id="138" name="Line 16"/>
        <xdr:cNvSpPr>
          <a:spLocks/>
        </xdr:cNvSpPr>
      </xdr:nvSpPr>
      <xdr:spPr>
        <a:xfrm>
          <a:off x="11525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39" name="Line 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0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41" name="Line 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2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43" name="Line 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44" name="Line 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45" name="Line 7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46" name="Line 8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47" name="Line 9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8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49" name="Line 1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0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51" name="Line 1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52" name="Line 14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53" name="Line 1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54" name="Line 1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55" name="Line 17"/>
        <xdr:cNvSpPr>
          <a:spLocks/>
        </xdr:cNvSpPr>
      </xdr:nvSpPr>
      <xdr:spPr>
        <a:xfrm flipV="1">
          <a:off x="8924925" y="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56" name="Line 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7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58" name="Line 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9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0" name="Line 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1" name="Line 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2" name="Line 7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3" name="Line 8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4" name="Line 9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65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6" name="Line 1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67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8" name="Line 1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69" name="Line 14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70" name="Line 1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71" name="Line 1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72" name="Line 34"/>
        <xdr:cNvSpPr>
          <a:spLocks/>
        </xdr:cNvSpPr>
      </xdr:nvSpPr>
      <xdr:spPr>
        <a:xfrm>
          <a:off x="18288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Line 3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4" name="Line 2"/>
        <xdr:cNvSpPr>
          <a:spLocks/>
        </xdr:cNvSpPr>
      </xdr:nvSpPr>
      <xdr:spPr>
        <a:xfrm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175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76" name="Line 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77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78" name="Line 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79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0" name="Line 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1" name="Line 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2" name="Line 7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3" name="Line 8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4" name="Line 9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85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6" name="Line 1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87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8" name="Line 1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89" name="Line 14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90" name="Line 1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91" name="Line 1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2" name="Line 57"/>
        <xdr:cNvSpPr>
          <a:spLocks/>
        </xdr:cNvSpPr>
      </xdr:nvSpPr>
      <xdr:spPr>
        <a:xfrm flipV="1">
          <a:off x="8924925" y="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93" name="Line 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94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95" name="Line 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96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97" name="Line 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98" name="Line 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199" name="Line 7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0" name="Line 8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1" name="Line 9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02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3" name="Line 11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04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5" name="Line 13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6" name="Line 14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7" name="Line 15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8" name="Line 16"/>
        <xdr:cNvSpPr>
          <a:spLocks/>
        </xdr:cNvSpPr>
      </xdr:nvSpPr>
      <xdr:spPr>
        <a:xfrm>
          <a:off x="1152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1628775</xdr:colOff>
      <xdr:row>0</xdr:row>
      <xdr:rowOff>0</xdr:rowOff>
    </xdr:to>
    <xdr:sp>
      <xdr:nvSpPr>
        <xdr:cNvPr id="209" name="Line 74"/>
        <xdr:cNvSpPr>
          <a:spLocks/>
        </xdr:cNvSpPr>
      </xdr:nvSpPr>
      <xdr:spPr>
        <a:xfrm>
          <a:off x="18288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" name="Line 7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" name="Line 2"/>
        <xdr:cNvSpPr>
          <a:spLocks/>
        </xdr:cNvSpPr>
      </xdr:nvSpPr>
      <xdr:spPr>
        <a:xfrm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212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" name="Line 2"/>
        <xdr:cNvSpPr>
          <a:spLocks/>
        </xdr:cNvSpPr>
      </xdr:nvSpPr>
      <xdr:spPr>
        <a:xfrm flipV="1"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14" name="Line 1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15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16" name="Line 3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17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18" name="Line 5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19" name="Line 6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20" name="Line 7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21" name="Line 8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22" name="Line 9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23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24" name="Line 11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25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26" name="Line 13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27" name="Line 14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28" name="Line 15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29" name="Line 16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0" name="Line 17"/>
        <xdr:cNvSpPr>
          <a:spLocks/>
        </xdr:cNvSpPr>
      </xdr:nvSpPr>
      <xdr:spPr>
        <a:xfrm flipV="1">
          <a:off x="8924925" y="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31" name="Line 1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32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33" name="Line 3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34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35" name="Line 5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36" name="Line 6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37" name="Line 7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38" name="Line 8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39" name="Line 9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40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41" name="Line 11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42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43" name="Line 13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44" name="Line 14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45" name="Line 15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46" name="Line 16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1495425</xdr:colOff>
      <xdr:row>0</xdr:row>
      <xdr:rowOff>0</xdr:rowOff>
    </xdr:to>
    <xdr:sp>
      <xdr:nvSpPr>
        <xdr:cNvPr id="247" name="Line 34"/>
        <xdr:cNvSpPr>
          <a:spLocks/>
        </xdr:cNvSpPr>
      </xdr:nvSpPr>
      <xdr:spPr>
        <a:xfrm>
          <a:off x="18288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Line 3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9" name="Line 2"/>
        <xdr:cNvSpPr>
          <a:spLocks/>
        </xdr:cNvSpPr>
      </xdr:nvSpPr>
      <xdr:spPr>
        <a:xfrm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0" name="Line 3"/>
        <xdr:cNvSpPr>
          <a:spLocks/>
        </xdr:cNvSpPr>
      </xdr:nvSpPr>
      <xdr:spPr>
        <a:xfrm>
          <a:off x="1047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1" name="Line 2"/>
        <xdr:cNvSpPr>
          <a:spLocks/>
        </xdr:cNvSpPr>
      </xdr:nvSpPr>
      <xdr:spPr>
        <a:xfrm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2" name="Line 3"/>
        <xdr:cNvSpPr>
          <a:spLocks/>
        </xdr:cNvSpPr>
      </xdr:nvSpPr>
      <xdr:spPr>
        <a:xfrm>
          <a:off x="1047750" y="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3" name="Line 2"/>
        <xdr:cNvSpPr>
          <a:spLocks/>
        </xdr:cNvSpPr>
      </xdr:nvSpPr>
      <xdr:spPr>
        <a:xfrm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Line 3"/>
        <xdr:cNvSpPr>
          <a:spLocks/>
        </xdr:cNvSpPr>
      </xdr:nvSpPr>
      <xdr:spPr>
        <a:xfrm>
          <a:off x="1047750" y="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55" name="Line 1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56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57" name="Line 3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58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59" name="Line 5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60" name="Line 6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61" name="Line 7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62" name="Line 8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63" name="Line 9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64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65" name="Line 11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66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67" name="Line 13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68" name="Line 14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69" name="Line 15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70" name="Line 16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1" name="Line 17"/>
        <xdr:cNvSpPr>
          <a:spLocks/>
        </xdr:cNvSpPr>
      </xdr:nvSpPr>
      <xdr:spPr>
        <a:xfrm flipV="1">
          <a:off x="8924925" y="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72" name="Line 1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73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74" name="Line 3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75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76" name="Line 5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77" name="Line 6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78" name="Line 7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79" name="Line 8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80" name="Line 9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81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82" name="Line 11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83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84" name="Line 13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85" name="Line 14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86" name="Line 15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287" name="Line 16"/>
        <xdr:cNvSpPr>
          <a:spLocks/>
        </xdr:cNvSpPr>
      </xdr:nvSpPr>
      <xdr:spPr>
        <a:xfrm>
          <a:off x="11525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1495425</xdr:colOff>
      <xdr:row>0</xdr:row>
      <xdr:rowOff>0</xdr:rowOff>
    </xdr:to>
    <xdr:sp>
      <xdr:nvSpPr>
        <xdr:cNvPr id="288" name="Line 34"/>
        <xdr:cNvSpPr>
          <a:spLocks/>
        </xdr:cNvSpPr>
      </xdr:nvSpPr>
      <xdr:spPr>
        <a:xfrm>
          <a:off x="18288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Line 3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90" name="Line 2"/>
        <xdr:cNvSpPr>
          <a:spLocks/>
        </xdr:cNvSpPr>
      </xdr:nvSpPr>
      <xdr:spPr>
        <a:xfrm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91" name="Line 3"/>
        <xdr:cNvSpPr>
          <a:spLocks/>
        </xdr:cNvSpPr>
      </xdr:nvSpPr>
      <xdr:spPr>
        <a:xfrm>
          <a:off x="1047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92" name="Line 2"/>
        <xdr:cNvSpPr>
          <a:spLocks/>
        </xdr:cNvSpPr>
      </xdr:nvSpPr>
      <xdr:spPr>
        <a:xfrm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3" name="Line 3"/>
        <xdr:cNvSpPr>
          <a:spLocks/>
        </xdr:cNvSpPr>
      </xdr:nvSpPr>
      <xdr:spPr>
        <a:xfrm>
          <a:off x="1047750" y="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94" name="Line 2"/>
        <xdr:cNvSpPr>
          <a:spLocks/>
        </xdr:cNvSpPr>
      </xdr:nvSpPr>
      <xdr:spPr>
        <a:xfrm>
          <a:off x="1309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Line 3"/>
        <xdr:cNvSpPr>
          <a:spLocks/>
        </xdr:cNvSpPr>
      </xdr:nvSpPr>
      <xdr:spPr>
        <a:xfrm>
          <a:off x="1047750" y="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75" zoomScaleNormal="75" zoomScalePageLayoutView="0" workbookViewId="0" topLeftCell="A2">
      <selection activeCell="K14" sqref="K14"/>
    </sheetView>
  </sheetViews>
  <sheetFormatPr defaultColWidth="8.8515625" defaultRowHeight="12.75"/>
  <cols>
    <col min="1" max="1" width="6.140625" style="6" customWidth="1"/>
    <col min="2" max="2" width="55.7109375" style="12" customWidth="1"/>
    <col min="3" max="3" width="8.00390625" style="16" customWidth="1"/>
    <col min="4" max="4" width="12.140625" style="6" customWidth="1"/>
    <col min="5" max="5" width="8.28125" style="6" customWidth="1"/>
    <col min="6" max="6" width="11.57421875" style="10" customWidth="1"/>
    <col min="7" max="7" width="10.421875" style="10" customWidth="1"/>
    <col min="8" max="8" width="11.140625" style="6" customWidth="1"/>
    <col min="9" max="9" width="10.421875" style="6" customWidth="1"/>
    <col min="10" max="10" width="10.7109375" style="7" customWidth="1"/>
    <col min="11" max="11" width="9.7109375" style="7" customWidth="1"/>
    <col min="12" max="12" width="11.00390625" style="7" customWidth="1"/>
    <col min="13" max="13" width="9.8515625" style="7" customWidth="1"/>
    <col min="14" max="14" width="10.140625" style="7" customWidth="1"/>
    <col min="15" max="15" width="11.140625" style="7" customWidth="1"/>
    <col min="16" max="16" width="10.57421875" style="6" customWidth="1"/>
    <col min="17" max="17" width="10.7109375" style="6" customWidth="1"/>
    <col min="18" max="18" width="11.8515625" style="6" customWidth="1"/>
    <col min="19" max="19" width="9.7109375" style="6" customWidth="1"/>
    <col min="20" max="20" width="11.140625" style="10" customWidth="1"/>
    <col min="21" max="16384" width="8.8515625" style="1" customWidth="1"/>
  </cols>
  <sheetData>
    <row r="1" spans="1:20" ht="20.25" customHeight="1" hidden="1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s="2" customFormat="1" ht="23.25" customHeight="1">
      <c r="A2" s="126" t="s">
        <v>145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2" customFormat="1" ht="21" customHeight="1">
      <c r="A3" s="127" t="s">
        <v>95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s="2" customFormat="1" ht="18.75">
      <c r="A4" s="128" t="s">
        <v>152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s="2" customFormat="1" ht="18.75">
      <c r="A5" s="3"/>
      <c r="B5" s="11"/>
      <c r="C5" s="15"/>
      <c r="D5" s="8"/>
      <c r="E5" s="8"/>
      <c r="F5" s="38"/>
      <c r="G5" s="38"/>
      <c r="H5" s="8"/>
      <c r="I5" s="8"/>
      <c r="J5" s="18"/>
      <c r="K5" s="18"/>
      <c r="L5" s="18"/>
      <c r="M5" s="18"/>
      <c r="N5" s="18"/>
      <c r="O5" s="18"/>
      <c r="P5" s="129" t="s">
        <v>25</v>
      </c>
      <c r="Q5" s="129"/>
      <c r="R5" s="129"/>
      <c r="S5" s="129"/>
      <c r="T5" s="129"/>
    </row>
    <row r="6" spans="1:20" s="6" customFormat="1" ht="18.75" customHeight="1">
      <c r="A6" s="124" t="s">
        <v>2</v>
      </c>
      <c r="B6" s="124" t="s">
        <v>0</v>
      </c>
      <c r="C6" s="124" t="s">
        <v>17</v>
      </c>
      <c r="D6" s="124" t="s">
        <v>1</v>
      </c>
      <c r="E6" s="124" t="s">
        <v>16</v>
      </c>
      <c r="F6" s="124" t="s">
        <v>39</v>
      </c>
      <c r="G6" s="124"/>
      <c r="H6" s="124"/>
      <c r="I6" s="124"/>
      <c r="J6" s="125" t="s">
        <v>79</v>
      </c>
      <c r="K6" s="125"/>
      <c r="L6" s="125"/>
      <c r="M6" s="125" t="s">
        <v>80</v>
      </c>
      <c r="N6" s="125"/>
      <c r="O6" s="125"/>
      <c r="P6" s="124" t="s">
        <v>81</v>
      </c>
      <c r="Q6" s="124"/>
      <c r="R6" s="124"/>
      <c r="S6" s="124"/>
      <c r="T6" s="124" t="s">
        <v>33</v>
      </c>
    </row>
    <row r="7" spans="1:20" s="6" customFormat="1" ht="18" customHeight="1">
      <c r="A7" s="124"/>
      <c r="B7" s="124"/>
      <c r="C7" s="124"/>
      <c r="D7" s="124"/>
      <c r="E7" s="124"/>
      <c r="F7" s="124" t="s">
        <v>36</v>
      </c>
      <c r="G7" s="124"/>
      <c r="H7" s="124"/>
      <c r="I7" s="124"/>
      <c r="J7" s="125"/>
      <c r="K7" s="125"/>
      <c r="L7" s="125"/>
      <c r="M7" s="125"/>
      <c r="N7" s="125"/>
      <c r="O7" s="125"/>
      <c r="P7" s="124"/>
      <c r="Q7" s="124"/>
      <c r="R7" s="124"/>
      <c r="S7" s="124"/>
      <c r="T7" s="124"/>
    </row>
    <row r="8" spans="1:20" s="6" customFormat="1" ht="32.25" customHeight="1">
      <c r="A8" s="124"/>
      <c r="B8" s="124"/>
      <c r="C8" s="124"/>
      <c r="D8" s="124"/>
      <c r="E8" s="124"/>
      <c r="F8" s="124" t="s">
        <v>52</v>
      </c>
      <c r="G8" s="124" t="s">
        <v>18</v>
      </c>
      <c r="H8" s="124" t="s">
        <v>19</v>
      </c>
      <c r="I8" s="124"/>
      <c r="J8" s="125" t="s">
        <v>18</v>
      </c>
      <c r="K8" s="124" t="s">
        <v>19</v>
      </c>
      <c r="L8" s="124"/>
      <c r="M8" s="125" t="s">
        <v>18</v>
      </c>
      <c r="N8" s="124" t="s">
        <v>19</v>
      </c>
      <c r="O8" s="124"/>
      <c r="P8" s="124" t="s">
        <v>18</v>
      </c>
      <c r="Q8" s="124" t="s">
        <v>19</v>
      </c>
      <c r="R8" s="124"/>
      <c r="S8" s="124"/>
      <c r="T8" s="124"/>
    </row>
    <row r="9" spans="1:20" s="6" customFormat="1" ht="65.25" customHeight="1">
      <c r="A9" s="124"/>
      <c r="B9" s="124"/>
      <c r="C9" s="124"/>
      <c r="D9" s="124"/>
      <c r="E9" s="124"/>
      <c r="F9" s="124"/>
      <c r="G9" s="124"/>
      <c r="H9" s="23" t="s">
        <v>40</v>
      </c>
      <c r="I9" s="23" t="s">
        <v>41</v>
      </c>
      <c r="J9" s="125"/>
      <c r="K9" s="23" t="s">
        <v>40</v>
      </c>
      <c r="L9" s="23" t="s">
        <v>41</v>
      </c>
      <c r="M9" s="125"/>
      <c r="N9" s="23" t="s">
        <v>40</v>
      </c>
      <c r="O9" s="23" t="s">
        <v>41</v>
      </c>
      <c r="P9" s="124"/>
      <c r="Q9" s="23" t="s">
        <v>20</v>
      </c>
      <c r="R9" s="23" t="s">
        <v>21</v>
      </c>
      <c r="S9" s="23" t="s">
        <v>38</v>
      </c>
      <c r="T9" s="124"/>
    </row>
    <row r="10" spans="1:20" s="9" customFormat="1" ht="15.75">
      <c r="A10" s="78" t="s">
        <v>3</v>
      </c>
      <c r="B10" s="78" t="s">
        <v>4</v>
      </c>
      <c r="C10" s="78" t="s">
        <v>5</v>
      </c>
      <c r="D10" s="78" t="s">
        <v>6</v>
      </c>
      <c r="E10" s="78" t="s">
        <v>7</v>
      </c>
      <c r="F10" s="78" t="s">
        <v>8</v>
      </c>
      <c r="G10" s="78" t="s">
        <v>9</v>
      </c>
      <c r="H10" s="78" t="s">
        <v>10</v>
      </c>
      <c r="I10" s="78" t="s">
        <v>11</v>
      </c>
      <c r="J10" s="78" t="s">
        <v>12</v>
      </c>
      <c r="K10" s="78" t="s">
        <v>13</v>
      </c>
      <c r="L10" s="78" t="s">
        <v>14</v>
      </c>
      <c r="M10" s="78" t="s">
        <v>15</v>
      </c>
      <c r="N10" s="78" t="s">
        <v>42</v>
      </c>
      <c r="O10" s="78" t="s">
        <v>43</v>
      </c>
      <c r="P10" s="78" t="s">
        <v>44</v>
      </c>
      <c r="Q10" s="78" t="s">
        <v>45</v>
      </c>
      <c r="R10" s="78" t="s">
        <v>46</v>
      </c>
      <c r="S10" s="78" t="s">
        <v>47</v>
      </c>
      <c r="T10" s="78" t="s">
        <v>48</v>
      </c>
    </row>
    <row r="11" spans="1:20" s="4" customFormat="1" ht="24" customHeight="1">
      <c r="A11" s="79"/>
      <c r="B11" s="80" t="s">
        <v>65</v>
      </c>
      <c r="C11" s="80"/>
      <c r="D11" s="81"/>
      <c r="E11" s="81"/>
      <c r="F11" s="81"/>
      <c r="G11" s="24">
        <f aca="true" t="shared" si="0" ref="G11:O11">G12+G34+G38+G42+G55+G67</f>
        <v>550914</v>
      </c>
      <c r="H11" s="24">
        <f t="shared" si="0"/>
        <v>80000</v>
      </c>
      <c r="I11" s="24">
        <f t="shared" si="0"/>
        <v>470914</v>
      </c>
      <c r="J11" s="24">
        <f t="shared" si="0"/>
        <v>292824</v>
      </c>
      <c r="K11" s="24">
        <f t="shared" si="0"/>
        <v>80000</v>
      </c>
      <c r="L11" s="24">
        <f t="shared" si="0"/>
        <v>212841</v>
      </c>
      <c r="M11" s="24">
        <f t="shared" si="0"/>
        <v>309490</v>
      </c>
      <c r="N11" s="24">
        <f t="shared" si="0"/>
        <v>80000</v>
      </c>
      <c r="O11" s="24">
        <f t="shared" si="0"/>
        <v>229490</v>
      </c>
      <c r="P11" s="24">
        <f>P12+P34+P38+P42+P55+P59+P63+P67</f>
        <v>188056</v>
      </c>
      <c r="Q11" s="24">
        <f>Q12+Q34+Q38+Q42+Q55+Q59+Q63+Q67</f>
        <v>57839</v>
      </c>
      <c r="R11" s="24">
        <f>R12+R34+R38+R42+R55+R59+R63+R67</f>
        <v>103044</v>
      </c>
      <c r="S11" s="24">
        <f>S12+S34+S38+S42+S55+S59+S63+S67</f>
        <v>27173</v>
      </c>
      <c r="T11" s="82"/>
    </row>
    <row r="12" spans="1:20" s="5" customFormat="1" ht="24" customHeight="1">
      <c r="A12" s="40" t="s">
        <v>35</v>
      </c>
      <c r="B12" s="41" t="s">
        <v>50</v>
      </c>
      <c r="C12" s="41"/>
      <c r="D12" s="40"/>
      <c r="E12" s="40"/>
      <c r="F12" s="40"/>
      <c r="G12" s="40">
        <f aca="true" t="shared" si="1" ref="G12:S12">G13+G31</f>
        <v>216260</v>
      </c>
      <c r="H12" s="40">
        <f t="shared" si="1"/>
        <v>80000</v>
      </c>
      <c r="I12" s="40">
        <f t="shared" si="1"/>
        <v>136260</v>
      </c>
      <c r="J12" s="40">
        <f t="shared" si="1"/>
        <v>125754</v>
      </c>
      <c r="K12" s="40">
        <f t="shared" si="1"/>
        <v>80000</v>
      </c>
      <c r="L12" s="40">
        <f t="shared" si="1"/>
        <v>45754</v>
      </c>
      <c r="M12" s="40">
        <f t="shared" si="1"/>
        <v>132751</v>
      </c>
      <c r="N12" s="40">
        <f t="shared" si="1"/>
        <v>80000</v>
      </c>
      <c r="O12" s="40">
        <f t="shared" si="1"/>
        <v>52751</v>
      </c>
      <c r="P12" s="40">
        <f>P13+P31</f>
        <v>53181</v>
      </c>
      <c r="Q12" s="40">
        <f t="shared" si="1"/>
        <v>17428</v>
      </c>
      <c r="R12" s="40">
        <f t="shared" si="1"/>
        <v>8580</v>
      </c>
      <c r="S12" s="40">
        <f t="shared" si="1"/>
        <v>27173</v>
      </c>
      <c r="T12" s="40"/>
    </row>
    <row r="13" spans="1:20" s="35" customFormat="1" ht="24" customHeight="1">
      <c r="A13" s="33"/>
      <c r="B13" s="34" t="s">
        <v>51</v>
      </c>
      <c r="C13" s="34"/>
      <c r="D13" s="33"/>
      <c r="E13" s="33"/>
      <c r="F13" s="33">
        <f>F18+F21+F25</f>
        <v>0</v>
      </c>
      <c r="G13" s="33">
        <f aca="true" t="shared" si="2" ref="G13:O13">G14+G18+G21+G25</f>
        <v>102082</v>
      </c>
      <c r="H13" s="33">
        <f t="shared" si="2"/>
        <v>0</v>
      </c>
      <c r="I13" s="33">
        <f t="shared" si="2"/>
        <v>102082</v>
      </c>
      <c r="J13" s="33">
        <f t="shared" si="2"/>
        <v>45454</v>
      </c>
      <c r="K13" s="33">
        <f t="shared" si="2"/>
        <v>0</v>
      </c>
      <c r="L13" s="33">
        <f t="shared" si="2"/>
        <v>45454</v>
      </c>
      <c r="M13" s="33">
        <f t="shared" si="2"/>
        <v>52451</v>
      </c>
      <c r="N13" s="33">
        <f t="shared" si="2"/>
        <v>0</v>
      </c>
      <c r="O13" s="33">
        <f t="shared" si="2"/>
        <v>52451</v>
      </c>
      <c r="P13" s="33">
        <f>P14+P18+P21+P25</f>
        <v>46881</v>
      </c>
      <c r="Q13" s="33">
        <f>Q14+Q18+Q21+Q25</f>
        <v>17428</v>
      </c>
      <c r="R13" s="33">
        <f>R14+R18+R21+R25</f>
        <v>2280</v>
      </c>
      <c r="S13" s="33">
        <f>S14+S18+S21+S25</f>
        <v>27173</v>
      </c>
      <c r="T13" s="33"/>
    </row>
    <row r="14" spans="1:20" s="35" customFormat="1" ht="24" customHeight="1">
      <c r="A14" s="33"/>
      <c r="B14" s="34" t="s">
        <v>121</v>
      </c>
      <c r="C14" s="34"/>
      <c r="D14" s="33"/>
      <c r="E14" s="33"/>
      <c r="F14" s="33"/>
      <c r="G14" s="33">
        <f aca="true" t="shared" si="3" ref="G14:R14">SUM(G15:G17)</f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3"/>
        <v>0</v>
      </c>
      <c r="M14" s="33">
        <f t="shared" si="3"/>
        <v>0</v>
      </c>
      <c r="N14" s="33">
        <f t="shared" si="3"/>
        <v>0</v>
      </c>
      <c r="O14" s="33">
        <f t="shared" si="3"/>
        <v>0</v>
      </c>
      <c r="P14" s="33">
        <f t="shared" si="3"/>
        <v>360</v>
      </c>
      <c r="Q14" s="33">
        <f t="shared" si="3"/>
        <v>0</v>
      </c>
      <c r="R14" s="33">
        <f t="shared" si="3"/>
        <v>360</v>
      </c>
      <c r="S14" s="33">
        <f>SUM(S15:S17)</f>
        <v>0</v>
      </c>
      <c r="T14" s="33"/>
    </row>
    <row r="15" spans="1:20" s="35" customFormat="1" ht="31.5">
      <c r="A15" s="95" t="s">
        <v>3</v>
      </c>
      <c r="B15" s="73" t="s">
        <v>122</v>
      </c>
      <c r="C15" s="99" t="s">
        <v>126</v>
      </c>
      <c r="D15" s="97" t="s">
        <v>127</v>
      </c>
      <c r="E15" s="95" t="s">
        <v>125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22">
        <f>SUM(Q15:S15)</f>
        <v>100</v>
      </c>
      <c r="Q15" s="33"/>
      <c r="R15" s="96">
        <v>100</v>
      </c>
      <c r="S15" s="96"/>
      <c r="T15" s="33"/>
    </row>
    <row r="16" spans="1:20" s="35" customFormat="1" ht="31.5">
      <c r="A16" s="95" t="s">
        <v>4</v>
      </c>
      <c r="B16" s="74" t="s">
        <v>123</v>
      </c>
      <c r="C16" s="99" t="s">
        <v>61</v>
      </c>
      <c r="D16" s="98" t="s">
        <v>128</v>
      </c>
      <c r="E16" s="95" t="s">
        <v>125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22">
        <f>SUM(Q16:S16)</f>
        <v>160</v>
      </c>
      <c r="Q16" s="33"/>
      <c r="R16" s="96">
        <v>160</v>
      </c>
      <c r="S16" s="96"/>
      <c r="T16" s="33"/>
    </row>
    <row r="17" spans="1:20" s="35" customFormat="1" ht="31.5">
      <c r="A17" s="95" t="s">
        <v>5</v>
      </c>
      <c r="B17" s="73" t="s">
        <v>124</v>
      </c>
      <c r="C17" s="99" t="s">
        <v>27</v>
      </c>
      <c r="D17" s="97" t="s">
        <v>129</v>
      </c>
      <c r="E17" s="95" t="s">
        <v>125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22">
        <f>SUM(Q17:S17)</f>
        <v>100</v>
      </c>
      <c r="Q17" s="33"/>
      <c r="R17" s="96">
        <v>100</v>
      </c>
      <c r="S17" s="96"/>
      <c r="T17" s="33"/>
    </row>
    <row r="18" spans="1:20" s="4" customFormat="1" ht="24" customHeight="1">
      <c r="A18" s="25"/>
      <c r="B18" s="36" t="s">
        <v>23</v>
      </c>
      <c r="C18" s="20"/>
      <c r="D18" s="28"/>
      <c r="E18" s="26"/>
      <c r="F18" s="26"/>
      <c r="G18" s="39">
        <f>SUM(G19:G20)</f>
        <v>18238</v>
      </c>
      <c r="H18" s="39">
        <f aca="true" t="shared" si="4" ref="H18:S18">SUM(H19:H20)</f>
        <v>0</v>
      </c>
      <c r="I18" s="39">
        <f t="shared" si="4"/>
        <v>18238</v>
      </c>
      <c r="J18" s="39">
        <f t="shared" si="4"/>
        <v>16819</v>
      </c>
      <c r="K18" s="39">
        <f t="shared" si="4"/>
        <v>0</v>
      </c>
      <c r="L18" s="39">
        <f t="shared" si="4"/>
        <v>16819</v>
      </c>
      <c r="M18" s="39">
        <f t="shared" si="4"/>
        <v>17320</v>
      </c>
      <c r="N18" s="39">
        <f t="shared" si="4"/>
        <v>0</v>
      </c>
      <c r="O18" s="39">
        <f t="shared" si="4"/>
        <v>17320</v>
      </c>
      <c r="P18" s="39">
        <f t="shared" si="4"/>
        <v>124</v>
      </c>
      <c r="Q18" s="39">
        <f t="shared" si="4"/>
        <v>0</v>
      </c>
      <c r="R18" s="39">
        <f t="shared" si="4"/>
        <v>124</v>
      </c>
      <c r="S18" s="39">
        <f t="shared" si="4"/>
        <v>0</v>
      </c>
      <c r="T18" s="24"/>
    </row>
    <row r="19" spans="1:20" s="7" customFormat="1" ht="60">
      <c r="A19" s="25" t="s">
        <v>3</v>
      </c>
      <c r="B19" s="54" t="s">
        <v>60</v>
      </c>
      <c r="C19" s="56" t="s">
        <v>61</v>
      </c>
      <c r="D19" s="56" t="s">
        <v>69</v>
      </c>
      <c r="E19" s="88" t="s">
        <v>88</v>
      </c>
      <c r="F19" s="22" t="s">
        <v>89</v>
      </c>
      <c r="G19" s="52">
        <v>8251</v>
      </c>
      <c r="H19" s="32"/>
      <c r="I19" s="56">
        <v>8251</v>
      </c>
      <c r="J19" s="61">
        <f>SUM(K19:L19)</f>
        <v>7032</v>
      </c>
      <c r="K19" s="24"/>
      <c r="L19" s="27">
        <v>7032</v>
      </c>
      <c r="M19" s="61">
        <f>SUM(N19:O19)</f>
        <v>7442</v>
      </c>
      <c r="N19" s="24"/>
      <c r="O19" s="27">
        <v>7442</v>
      </c>
      <c r="P19" s="61">
        <f>SUM(Q19:S19)</f>
        <v>60</v>
      </c>
      <c r="Q19" s="52"/>
      <c r="R19" s="21">
        <v>60</v>
      </c>
      <c r="S19" s="52"/>
      <c r="T19" s="28"/>
    </row>
    <row r="20" spans="1:20" s="7" customFormat="1" ht="60">
      <c r="A20" s="25" t="s">
        <v>4</v>
      </c>
      <c r="B20" s="53" t="s">
        <v>54</v>
      </c>
      <c r="C20" s="55" t="s">
        <v>26</v>
      </c>
      <c r="D20" s="52" t="s">
        <v>68</v>
      </c>
      <c r="E20" s="88" t="s">
        <v>88</v>
      </c>
      <c r="F20" s="22" t="s">
        <v>90</v>
      </c>
      <c r="G20" s="52">
        <v>9987</v>
      </c>
      <c r="H20" s="32"/>
      <c r="I20" s="22">
        <v>9987</v>
      </c>
      <c r="J20" s="61">
        <f>SUM(K20:L20)</f>
        <v>9787</v>
      </c>
      <c r="K20" s="24"/>
      <c r="L20" s="27">
        <v>9787</v>
      </c>
      <c r="M20" s="61">
        <f>SUM(N20:O20)</f>
        <v>9878</v>
      </c>
      <c r="N20" s="24"/>
      <c r="O20" s="27">
        <v>9878</v>
      </c>
      <c r="P20" s="61">
        <f>SUM(Q20:S20)</f>
        <v>64</v>
      </c>
      <c r="Q20" s="52"/>
      <c r="R20" s="21">
        <v>64</v>
      </c>
      <c r="S20" s="52"/>
      <c r="T20" s="28"/>
    </row>
    <row r="21" spans="1:20" s="4" customFormat="1" ht="22.5" customHeight="1">
      <c r="A21" s="25"/>
      <c r="B21" s="36" t="s">
        <v>24</v>
      </c>
      <c r="C21" s="20"/>
      <c r="D21" s="28"/>
      <c r="E21" s="26"/>
      <c r="F21" s="26"/>
      <c r="G21" s="39">
        <f>SUM(G22:G24)</f>
        <v>39306</v>
      </c>
      <c r="H21" s="39">
        <f aca="true" t="shared" si="5" ref="H21:S21">SUM(H22:H24)</f>
        <v>0</v>
      </c>
      <c r="I21" s="39">
        <f t="shared" si="5"/>
        <v>39306</v>
      </c>
      <c r="J21" s="39">
        <f t="shared" si="5"/>
        <v>26733</v>
      </c>
      <c r="K21" s="39">
        <f t="shared" si="5"/>
        <v>0</v>
      </c>
      <c r="L21" s="39">
        <f t="shared" si="5"/>
        <v>26733</v>
      </c>
      <c r="M21" s="39">
        <f t="shared" si="5"/>
        <v>33229</v>
      </c>
      <c r="N21" s="39">
        <f t="shared" si="5"/>
        <v>0</v>
      </c>
      <c r="O21" s="39">
        <f t="shared" si="5"/>
        <v>33229</v>
      </c>
      <c r="P21" s="39">
        <f t="shared" si="5"/>
        <v>8860</v>
      </c>
      <c r="Q21" s="39">
        <f t="shared" si="5"/>
        <v>0</v>
      </c>
      <c r="R21" s="39">
        <f t="shared" si="5"/>
        <v>0</v>
      </c>
      <c r="S21" s="39">
        <f t="shared" si="5"/>
        <v>8860</v>
      </c>
      <c r="T21" s="24"/>
    </row>
    <row r="22" spans="1:20" s="4" customFormat="1" ht="60">
      <c r="A22" s="25" t="s">
        <v>3</v>
      </c>
      <c r="B22" s="53" t="s">
        <v>56</v>
      </c>
      <c r="C22" s="55" t="s">
        <v>26</v>
      </c>
      <c r="D22" s="52" t="s">
        <v>66</v>
      </c>
      <c r="E22" s="26" t="s">
        <v>88</v>
      </c>
      <c r="F22" s="22" t="s">
        <v>147</v>
      </c>
      <c r="G22" s="22">
        <v>9960</v>
      </c>
      <c r="H22" s="39"/>
      <c r="I22" s="22">
        <v>9960</v>
      </c>
      <c r="J22" s="61">
        <f>SUM(K22:L22)</f>
        <v>7670</v>
      </c>
      <c r="K22" s="39"/>
      <c r="L22" s="52">
        <v>7670</v>
      </c>
      <c r="M22" s="61">
        <f>SUM(N22:O22)</f>
        <v>9765</v>
      </c>
      <c r="N22" s="39"/>
      <c r="O22" s="52">
        <v>9765</v>
      </c>
      <c r="P22" s="61">
        <f>SUM(Q22:S22)</f>
        <v>2000</v>
      </c>
      <c r="Q22" s="39"/>
      <c r="R22" s="52"/>
      <c r="S22" s="52">
        <v>2000</v>
      </c>
      <c r="T22" s="24"/>
    </row>
    <row r="23" spans="1:20" s="4" customFormat="1" ht="60">
      <c r="A23" s="25" t="s">
        <v>4</v>
      </c>
      <c r="B23" s="54" t="s">
        <v>57</v>
      </c>
      <c r="C23" s="55" t="s">
        <v>26</v>
      </c>
      <c r="D23" s="52" t="s">
        <v>67</v>
      </c>
      <c r="E23" s="26" t="s">
        <v>88</v>
      </c>
      <c r="F23" s="22" t="s">
        <v>148</v>
      </c>
      <c r="G23" s="22">
        <v>14931</v>
      </c>
      <c r="H23" s="39"/>
      <c r="I23" s="22">
        <v>14931</v>
      </c>
      <c r="J23" s="61">
        <f>SUM(K23:L23)</f>
        <v>10685</v>
      </c>
      <c r="K23" s="39"/>
      <c r="L23" s="52">
        <v>10685</v>
      </c>
      <c r="M23" s="61">
        <f>SUM(N23:O23)</f>
        <v>12457</v>
      </c>
      <c r="N23" s="39"/>
      <c r="O23" s="52">
        <f>12466-9</f>
        <v>12457</v>
      </c>
      <c r="P23" s="61">
        <f>SUM(Q23:S23)</f>
        <v>3560</v>
      </c>
      <c r="Q23" s="52"/>
      <c r="R23" s="52"/>
      <c r="S23" s="52">
        <v>3560</v>
      </c>
      <c r="T23" s="24"/>
    </row>
    <row r="24" spans="1:20" s="7" customFormat="1" ht="60">
      <c r="A24" s="25" t="s">
        <v>5</v>
      </c>
      <c r="B24" s="58" t="s">
        <v>58</v>
      </c>
      <c r="C24" s="52" t="s">
        <v>27</v>
      </c>
      <c r="D24" s="52" t="s">
        <v>63</v>
      </c>
      <c r="E24" s="26" t="s">
        <v>88</v>
      </c>
      <c r="F24" s="22" t="s">
        <v>149</v>
      </c>
      <c r="G24" s="22">
        <v>14415</v>
      </c>
      <c r="H24" s="32"/>
      <c r="I24" s="22">
        <v>14415</v>
      </c>
      <c r="J24" s="61">
        <f>SUM(K24:L24)</f>
        <v>8378</v>
      </c>
      <c r="K24" s="24"/>
      <c r="L24" s="52">
        <v>8378</v>
      </c>
      <c r="M24" s="61">
        <f>SUM(N24:O24)</f>
        <v>11007</v>
      </c>
      <c r="N24" s="24"/>
      <c r="O24" s="52">
        <f>11871-864</f>
        <v>11007</v>
      </c>
      <c r="P24" s="61">
        <f>SUM(Q24:S24)</f>
        <v>3300</v>
      </c>
      <c r="Q24" s="24"/>
      <c r="R24" s="52"/>
      <c r="S24" s="52">
        <v>3300</v>
      </c>
      <c r="T24" s="28"/>
    </row>
    <row r="25" spans="1:20" s="4" customFormat="1" ht="24" customHeight="1">
      <c r="A25" s="25"/>
      <c r="B25" s="36" t="s">
        <v>53</v>
      </c>
      <c r="C25" s="20"/>
      <c r="D25" s="28"/>
      <c r="E25" s="26"/>
      <c r="F25" s="26"/>
      <c r="G25" s="39">
        <f>SUM(G26:G30)</f>
        <v>44538</v>
      </c>
      <c r="H25" s="39">
        <f aca="true" t="shared" si="6" ref="H25:S25">SUM(H26:H30)</f>
        <v>0</v>
      </c>
      <c r="I25" s="39">
        <f t="shared" si="6"/>
        <v>44538</v>
      </c>
      <c r="J25" s="39">
        <f t="shared" si="6"/>
        <v>1902</v>
      </c>
      <c r="K25" s="39">
        <f t="shared" si="6"/>
        <v>0</v>
      </c>
      <c r="L25" s="39">
        <f t="shared" si="6"/>
        <v>1902</v>
      </c>
      <c r="M25" s="39">
        <f t="shared" si="6"/>
        <v>1902</v>
      </c>
      <c r="N25" s="39">
        <f t="shared" si="6"/>
        <v>0</v>
      </c>
      <c r="O25" s="39">
        <f t="shared" si="6"/>
        <v>1902</v>
      </c>
      <c r="P25" s="39">
        <f aca="true" t="shared" si="7" ref="P25:P30">SUM(Q25:S25)</f>
        <v>37537</v>
      </c>
      <c r="Q25" s="39">
        <f t="shared" si="6"/>
        <v>17428</v>
      </c>
      <c r="R25" s="39">
        <f t="shared" si="6"/>
        <v>1796</v>
      </c>
      <c r="S25" s="39">
        <f t="shared" si="6"/>
        <v>18313</v>
      </c>
      <c r="T25" s="24"/>
    </row>
    <row r="26" spans="1:20" s="4" customFormat="1" ht="60">
      <c r="A26" s="25" t="s">
        <v>3</v>
      </c>
      <c r="B26" s="72" t="s">
        <v>76</v>
      </c>
      <c r="C26" s="52" t="s">
        <v>27</v>
      </c>
      <c r="D26" s="55" t="s">
        <v>96</v>
      </c>
      <c r="E26" s="26" t="s">
        <v>91</v>
      </c>
      <c r="F26" s="90" t="s">
        <v>110</v>
      </c>
      <c r="G26" s="22">
        <v>3314</v>
      </c>
      <c r="H26" s="39"/>
      <c r="I26" s="22">
        <v>3314</v>
      </c>
      <c r="J26" s="61">
        <v>178</v>
      </c>
      <c r="K26" s="39"/>
      <c r="L26" s="52">
        <v>178</v>
      </c>
      <c r="M26" s="61">
        <f>SUM(N26:O26)</f>
        <v>178</v>
      </c>
      <c r="N26" s="39"/>
      <c r="O26" s="52">
        <v>178</v>
      </c>
      <c r="P26" s="61">
        <f t="shared" si="7"/>
        <v>2978</v>
      </c>
      <c r="Q26" s="39"/>
      <c r="R26" s="52"/>
      <c r="S26" s="61">
        <f>I26-J26-158</f>
        <v>2978</v>
      </c>
      <c r="T26" s="24"/>
    </row>
    <row r="27" spans="1:20" s="4" customFormat="1" ht="60">
      <c r="A27" s="25" t="s">
        <v>4</v>
      </c>
      <c r="B27" s="73" t="s">
        <v>77</v>
      </c>
      <c r="C27" s="52" t="s">
        <v>29</v>
      </c>
      <c r="D27" s="55" t="s">
        <v>97</v>
      </c>
      <c r="E27" s="26" t="s">
        <v>91</v>
      </c>
      <c r="F27" s="90" t="s">
        <v>111</v>
      </c>
      <c r="G27" s="52">
        <v>14891</v>
      </c>
      <c r="H27" s="39"/>
      <c r="I27" s="52">
        <v>14891</v>
      </c>
      <c r="J27" s="61">
        <f>SUM(K27:L27)</f>
        <v>555</v>
      </c>
      <c r="K27" s="39"/>
      <c r="L27" s="52">
        <v>555</v>
      </c>
      <c r="M27" s="61">
        <f>SUM(N27:O27)</f>
        <v>555</v>
      </c>
      <c r="N27" s="39"/>
      <c r="O27" s="52">
        <v>555</v>
      </c>
      <c r="P27" s="61">
        <f t="shared" si="7"/>
        <v>10523</v>
      </c>
      <c r="Q27" s="39"/>
      <c r="R27" s="52">
        <f>2359-563</f>
        <v>1796</v>
      </c>
      <c r="S27" s="61">
        <f>8164+563</f>
        <v>8727</v>
      </c>
      <c r="T27" s="24"/>
    </row>
    <row r="28" spans="1:20" s="7" customFormat="1" ht="60">
      <c r="A28" s="25" t="s">
        <v>5</v>
      </c>
      <c r="B28" s="74" t="s">
        <v>78</v>
      </c>
      <c r="C28" s="52" t="s">
        <v>61</v>
      </c>
      <c r="D28" s="22" t="s">
        <v>98</v>
      </c>
      <c r="E28" s="26" t="s">
        <v>91</v>
      </c>
      <c r="F28" s="90" t="s">
        <v>112</v>
      </c>
      <c r="G28" s="22">
        <v>7263</v>
      </c>
      <c r="H28" s="32"/>
      <c r="I28" s="22">
        <v>7263</v>
      </c>
      <c r="J28" s="61">
        <f>SUM(K28:L28)</f>
        <v>308</v>
      </c>
      <c r="K28" s="24"/>
      <c r="L28" s="52">
        <v>308</v>
      </c>
      <c r="M28" s="61">
        <f>SUM(N28:O28)</f>
        <v>308</v>
      </c>
      <c r="N28" s="24"/>
      <c r="O28" s="52">
        <v>308</v>
      </c>
      <c r="P28" s="61">
        <f t="shared" si="7"/>
        <v>6608</v>
      </c>
      <c r="Q28" s="24"/>
      <c r="R28" s="52"/>
      <c r="S28" s="52">
        <v>6608</v>
      </c>
      <c r="T28" s="28"/>
    </row>
    <row r="29" spans="1:20" s="7" customFormat="1" ht="60">
      <c r="A29" s="25" t="s">
        <v>6</v>
      </c>
      <c r="B29" s="73" t="s">
        <v>59</v>
      </c>
      <c r="C29" s="59" t="s">
        <v>28</v>
      </c>
      <c r="D29" s="59" t="s">
        <v>116</v>
      </c>
      <c r="E29" s="26" t="s">
        <v>91</v>
      </c>
      <c r="F29" s="90" t="s">
        <v>113</v>
      </c>
      <c r="G29" s="22">
        <v>11070</v>
      </c>
      <c r="H29" s="32"/>
      <c r="I29" s="22">
        <v>11070</v>
      </c>
      <c r="J29" s="61">
        <f>SUM(K29:L29)</f>
        <v>466</v>
      </c>
      <c r="K29" s="24"/>
      <c r="L29" s="62">
        <v>466</v>
      </c>
      <c r="M29" s="61">
        <f>SUM(N29:O29)</f>
        <v>466</v>
      </c>
      <c r="N29" s="24"/>
      <c r="O29" s="62">
        <v>466</v>
      </c>
      <c r="P29" s="61">
        <f t="shared" si="7"/>
        <v>10204</v>
      </c>
      <c r="Q29" s="27">
        <v>10204</v>
      </c>
      <c r="R29" s="60"/>
      <c r="S29" s="27"/>
      <c r="T29" s="28"/>
    </row>
    <row r="30" spans="1:20" s="7" customFormat="1" ht="60">
      <c r="A30" s="25" t="s">
        <v>7</v>
      </c>
      <c r="B30" s="75" t="s">
        <v>55</v>
      </c>
      <c r="C30" s="59" t="s">
        <v>26</v>
      </c>
      <c r="D30" s="59" t="s">
        <v>115</v>
      </c>
      <c r="E30" s="26" t="s">
        <v>91</v>
      </c>
      <c r="F30" s="90" t="s">
        <v>114</v>
      </c>
      <c r="G30" s="22">
        <v>8000</v>
      </c>
      <c r="H30" s="32"/>
      <c r="I30" s="22">
        <v>8000</v>
      </c>
      <c r="J30" s="61">
        <f>SUM(K30:L30)</f>
        <v>395</v>
      </c>
      <c r="K30" s="24"/>
      <c r="L30" s="62">
        <v>395</v>
      </c>
      <c r="M30" s="61">
        <f>SUM(N30:O30)</f>
        <v>395</v>
      </c>
      <c r="N30" s="24"/>
      <c r="O30" s="62">
        <v>395</v>
      </c>
      <c r="P30" s="61">
        <f t="shared" si="7"/>
        <v>7224</v>
      </c>
      <c r="Q30" s="27">
        <v>7224</v>
      </c>
      <c r="R30" s="60"/>
      <c r="S30" s="27"/>
      <c r="T30" s="28"/>
    </row>
    <row r="31" spans="1:20" s="7" customFormat="1" ht="18.75">
      <c r="A31" s="25"/>
      <c r="B31" s="34" t="s">
        <v>70</v>
      </c>
      <c r="C31" s="55"/>
      <c r="D31" s="21"/>
      <c r="E31" s="26"/>
      <c r="F31" s="22"/>
      <c r="G31" s="70">
        <f>G32</f>
        <v>114178</v>
      </c>
      <c r="H31" s="70">
        <f aca="true" t="shared" si="8" ref="H31:S31">H32</f>
        <v>80000</v>
      </c>
      <c r="I31" s="70">
        <f t="shared" si="8"/>
        <v>34178</v>
      </c>
      <c r="J31" s="70">
        <f t="shared" si="8"/>
        <v>80300</v>
      </c>
      <c r="K31" s="70">
        <f t="shared" si="8"/>
        <v>80000</v>
      </c>
      <c r="L31" s="70">
        <f t="shared" si="8"/>
        <v>300</v>
      </c>
      <c r="M31" s="70">
        <f t="shared" si="8"/>
        <v>80300</v>
      </c>
      <c r="N31" s="70">
        <f t="shared" si="8"/>
        <v>80000</v>
      </c>
      <c r="O31" s="70">
        <f t="shared" si="8"/>
        <v>300</v>
      </c>
      <c r="P31" s="70">
        <f t="shared" si="8"/>
        <v>6300</v>
      </c>
      <c r="Q31" s="70">
        <f t="shared" si="8"/>
        <v>0</v>
      </c>
      <c r="R31" s="70">
        <f t="shared" si="8"/>
        <v>6300</v>
      </c>
      <c r="S31" s="70">
        <f t="shared" si="8"/>
        <v>0</v>
      </c>
      <c r="T31" s="28"/>
    </row>
    <row r="32" spans="1:20" s="7" customFormat="1" ht="18.75">
      <c r="A32" s="25"/>
      <c r="B32" s="36" t="s">
        <v>24</v>
      </c>
      <c r="C32" s="55"/>
      <c r="D32" s="21"/>
      <c r="E32" s="26"/>
      <c r="F32" s="22"/>
      <c r="G32" s="70">
        <f>G33</f>
        <v>114178</v>
      </c>
      <c r="H32" s="70">
        <f aca="true" t="shared" si="9" ref="H32:S32">H33</f>
        <v>80000</v>
      </c>
      <c r="I32" s="70">
        <f t="shared" si="9"/>
        <v>34178</v>
      </c>
      <c r="J32" s="70">
        <f t="shared" si="9"/>
        <v>80300</v>
      </c>
      <c r="K32" s="70">
        <f t="shared" si="9"/>
        <v>80000</v>
      </c>
      <c r="L32" s="70">
        <f t="shared" si="9"/>
        <v>300</v>
      </c>
      <c r="M32" s="70">
        <f t="shared" si="9"/>
        <v>80300</v>
      </c>
      <c r="N32" s="70">
        <f t="shared" si="9"/>
        <v>80000</v>
      </c>
      <c r="O32" s="70">
        <f t="shared" si="9"/>
        <v>300</v>
      </c>
      <c r="P32" s="70">
        <f t="shared" si="9"/>
        <v>6300</v>
      </c>
      <c r="Q32" s="70">
        <f t="shared" si="9"/>
        <v>0</v>
      </c>
      <c r="R32" s="70">
        <f t="shared" si="9"/>
        <v>6300</v>
      </c>
      <c r="S32" s="70">
        <f t="shared" si="9"/>
        <v>0</v>
      </c>
      <c r="T32" s="28"/>
    </row>
    <row r="33" spans="1:20" s="7" customFormat="1" ht="60">
      <c r="A33" s="25" t="s">
        <v>3</v>
      </c>
      <c r="B33" s="68" t="s">
        <v>75</v>
      </c>
      <c r="C33" s="59" t="s">
        <v>37</v>
      </c>
      <c r="D33" s="21" t="s">
        <v>104</v>
      </c>
      <c r="E33" s="26" t="s">
        <v>92</v>
      </c>
      <c r="F33" s="22" t="s">
        <v>150</v>
      </c>
      <c r="G33" s="69">
        <v>114178</v>
      </c>
      <c r="H33" s="32">
        <v>80000</v>
      </c>
      <c r="I33" s="22">
        <v>34178</v>
      </c>
      <c r="J33" s="61">
        <f>SUM(K33:L33)</f>
        <v>80300</v>
      </c>
      <c r="K33" s="27">
        <v>80000</v>
      </c>
      <c r="L33" s="27">
        <v>300</v>
      </c>
      <c r="M33" s="61">
        <f>SUM(N33:O33)</f>
        <v>80300</v>
      </c>
      <c r="N33" s="27">
        <v>80000</v>
      </c>
      <c r="O33" s="27">
        <v>300</v>
      </c>
      <c r="P33" s="61">
        <f>SUM(Q33:S33)</f>
        <v>6300</v>
      </c>
      <c r="Q33" s="52"/>
      <c r="R33" s="21">
        <v>6300</v>
      </c>
      <c r="S33" s="52"/>
      <c r="T33" s="28" t="s">
        <v>120</v>
      </c>
    </row>
    <row r="34" spans="1:20" s="7" customFormat="1" ht="18.75">
      <c r="A34" s="42"/>
      <c r="B34" s="67" t="s">
        <v>130</v>
      </c>
      <c r="C34" s="91"/>
      <c r="D34" s="91"/>
      <c r="E34" s="45"/>
      <c r="F34" s="92"/>
      <c r="G34" s="71">
        <f aca="true" t="shared" si="10" ref="G34:S36">G35</f>
        <v>150123</v>
      </c>
      <c r="H34" s="71">
        <f t="shared" si="10"/>
        <v>0</v>
      </c>
      <c r="I34" s="71">
        <f t="shared" si="10"/>
        <v>150123</v>
      </c>
      <c r="J34" s="71">
        <f t="shared" si="10"/>
        <v>94669</v>
      </c>
      <c r="K34" s="71">
        <f t="shared" si="10"/>
        <v>0</v>
      </c>
      <c r="L34" s="71">
        <f t="shared" si="10"/>
        <v>94669</v>
      </c>
      <c r="M34" s="71">
        <f t="shared" si="10"/>
        <v>96368</v>
      </c>
      <c r="N34" s="71">
        <f t="shared" si="10"/>
        <v>0</v>
      </c>
      <c r="O34" s="71">
        <f t="shared" si="10"/>
        <v>96368</v>
      </c>
      <c r="P34" s="71">
        <f t="shared" si="10"/>
        <v>3600</v>
      </c>
      <c r="Q34" s="71">
        <f t="shared" si="10"/>
        <v>0</v>
      </c>
      <c r="R34" s="71">
        <f t="shared" si="10"/>
        <v>3600</v>
      </c>
      <c r="S34" s="71">
        <f t="shared" si="10"/>
        <v>0</v>
      </c>
      <c r="T34" s="44"/>
    </row>
    <row r="35" spans="1:20" s="7" customFormat="1" ht="18.75">
      <c r="A35" s="25"/>
      <c r="B35" s="34" t="s">
        <v>70</v>
      </c>
      <c r="C35" s="55"/>
      <c r="D35" s="21"/>
      <c r="E35" s="26"/>
      <c r="F35" s="22"/>
      <c r="G35" s="70">
        <f t="shared" si="10"/>
        <v>150123</v>
      </c>
      <c r="H35" s="70">
        <f t="shared" si="10"/>
        <v>0</v>
      </c>
      <c r="I35" s="70">
        <f t="shared" si="10"/>
        <v>150123</v>
      </c>
      <c r="J35" s="70">
        <f t="shared" si="10"/>
        <v>94669</v>
      </c>
      <c r="K35" s="70">
        <f t="shared" si="10"/>
        <v>0</v>
      </c>
      <c r="L35" s="70">
        <f t="shared" si="10"/>
        <v>94669</v>
      </c>
      <c r="M35" s="70">
        <f t="shared" si="10"/>
        <v>96368</v>
      </c>
      <c r="N35" s="70">
        <f t="shared" si="10"/>
        <v>0</v>
      </c>
      <c r="O35" s="70">
        <f t="shared" si="10"/>
        <v>96368</v>
      </c>
      <c r="P35" s="70">
        <f t="shared" si="10"/>
        <v>3600</v>
      </c>
      <c r="Q35" s="70">
        <f t="shared" si="10"/>
        <v>0</v>
      </c>
      <c r="R35" s="70">
        <f t="shared" si="10"/>
        <v>3600</v>
      </c>
      <c r="S35" s="70">
        <f t="shared" si="10"/>
        <v>0</v>
      </c>
      <c r="T35" s="28"/>
    </row>
    <row r="36" spans="1:20" s="7" customFormat="1" ht="18.75">
      <c r="A36" s="25"/>
      <c r="B36" s="36" t="s">
        <v>23</v>
      </c>
      <c r="C36" s="55"/>
      <c r="D36" s="21"/>
      <c r="E36" s="26"/>
      <c r="F36" s="22"/>
      <c r="G36" s="70">
        <f t="shared" si="10"/>
        <v>150123</v>
      </c>
      <c r="H36" s="70">
        <f t="shared" si="10"/>
        <v>0</v>
      </c>
      <c r="I36" s="70">
        <f t="shared" si="10"/>
        <v>150123</v>
      </c>
      <c r="J36" s="70">
        <f t="shared" si="10"/>
        <v>94669</v>
      </c>
      <c r="K36" s="70">
        <f t="shared" si="10"/>
        <v>0</v>
      </c>
      <c r="L36" s="70">
        <f t="shared" si="10"/>
        <v>94669</v>
      </c>
      <c r="M36" s="70">
        <f t="shared" si="10"/>
        <v>96368</v>
      </c>
      <c r="N36" s="70">
        <f t="shared" si="10"/>
        <v>0</v>
      </c>
      <c r="O36" s="70">
        <f t="shared" si="10"/>
        <v>96368</v>
      </c>
      <c r="P36" s="70">
        <f t="shared" si="10"/>
        <v>3600</v>
      </c>
      <c r="Q36" s="70">
        <f t="shared" si="10"/>
        <v>0</v>
      </c>
      <c r="R36" s="70">
        <f>R37</f>
        <v>3600</v>
      </c>
      <c r="S36" s="70"/>
      <c r="T36" s="28"/>
    </row>
    <row r="37" spans="1:20" s="7" customFormat="1" ht="60">
      <c r="A37" s="25" t="s">
        <v>3</v>
      </c>
      <c r="B37" s="93" t="s">
        <v>117</v>
      </c>
      <c r="C37" s="55" t="s">
        <v>29</v>
      </c>
      <c r="D37" s="21" t="s">
        <v>118</v>
      </c>
      <c r="E37" s="94" t="s">
        <v>119</v>
      </c>
      <c r="F37" s="69" t="s">
        <v>151</v>
      </c>
      <c r="G37" s="22">
        <v>150123</v>
      </c>
      <c r="H37" s="22"/>
      <c r="I37" s="22">
        <v>150123</v>
      </c>
      <c r="J37" s="22">
        <v>94669</v>
      </c>
      <c r="K37" s="70"/>
      <c r="L37" s="22">
        <v>94669</v>
      </c>
      <c r="M37" s="22">
        <v>96368</v>
      </c>
      <c r="N37" s="70"/>
      <c r="O37" s="22">
        <v>96368</v>
      </c>
      <c r="P37" s="22">
        <f>SUM(Q37:S37)</f>
        <v>3600</v>
      </c>
      <c r="Q37" s="22"/>
      <c r="R37" s="22">
        <v>3600</v>
      </c>
      <c r="S37" s="70"/>
      <c r="T37" s="28" t="s">
        <v>120</v>
      </c>
    </row>
    <row r="38" spans="1:20" s="7" customFormat="1" ht="18.75">
      <c r="A38" s="42" t="s">
        <v>35</v>
      </c>
      <c r="B38" s="67" t="s">
        <v>74</v>
      </c>
      <c r="C38" s="66"/>
      <c r="D38" s="64"/>
      <c r="E38" s="45"/>
      <c r="F38" s="65"/>
      <c r="G38" s="71">
        <f>G39</f>
        <v>104597</v>
      </c>
      <c r="H38" s="71">
        <f aca="true" t="shared" si="11" ref="H38:S38">H39</f>
        <v>0</v>
      </c>
      <c r="I38" s="71">
        <f t="shared" si="11"/>
        <v>104597</v>
      </c>
      <c r="J38" s="71">
        <f t="shared" si="11"/>
        <v>50500</v>
      </c>
      <c r="K38" s="71">
        <f t="shared" si="11"/>
        <v>0</v>
      </c>
      <c r="L38" s="71">
        <f t="shared" si="11"/>
        <v>50500</v>
      </c>
      <c r="M38" s="71">
        <f t="shared" si="11"/>
        <v>50500</v>
      </c>
      <c r="N38" s="71">
        <f t="shared" si="11"/>
        <v>0</v>
      </c>
      <c r="O38" s="71">
        <f t="shared" si="11"/>
        <v>50500</v>
      </c>
      <c r="P38" s="71">
        <f t="shared" si="11"/>
        <v>39000</v>
      </c>
      <c r="Q38" s="71">
        <f t="shared" si="11"/>
        <v>0</v>
      </c>
      <c r="R38" s="71">
        <f t="shared" si="11"/>
        <v>39000</v>
      </c>
      <c r="S38" s="71">
        <f t="shared" si="11"/>
        <v>0</v>
      </c>
      <c r="T38" s="44"/>
    </row>
    <row r="39" spans="1:20" s="7" customFormat="1" ht="18.75">
      <c r="A39" s="25"/>
      <c r="B39" s="34" t="s">
        <v>70</v>
      </c>
      <c r="C39" s="55"/>
      <c r="D39" s="21"/>
      <c r="E39" s="26"/>
      <c r="F39" s="22"/>
      <c r="G39" s="70">
        <f>G40</f>
        <v>104597</v>
      </c>
      <c r="H39" s="70">
        <f aca="true" t="shared" si="12" ref="H39:S39">H40</f>
        <v>0</v>
      </c>
      <c r="I39" s="70">
        <f t="shared" si="12"/>
        <v>104597</v>
      </c>
      <c r="J39" s="70">
        <f t="shared" si="12"/>
        <v>50500</v>
      </c>
      <c r="K39" s="70">
        <f t="shared" si="12"/>
        <v>0</v>
      </c>
      <c r="L39" s="70">
        <f t="shared" si="12"/>
        <v>50500</v>
      </c>
      <c r="M39" s="70">
        <f t="shared" si="12"/>
        <v>50500</v>
      </c>
      <c r="N39" s="70">
        <f t="shared" si="12"/>
        <v>0</v>
      </c>
      <c r="O39" s="70">
        <f t="shared" si="12"/>
        <v>50500</v>
      </c>
      <c r="P39" s="70">
        <f t="shared" si="12"/>
        <v>39000</v>
      </c>
      <c r="Q39" s="70">
        <f t="shared" si="12"/>
        <v>0</v>
      </c>
      <c r="R39" s="70">
        <f t="shared" si="12"/>
        <v>39000</v>
      </c>
      <c r="S39" s="70">
        <f t="shared" si="12"/>
        <v>0</v>
      </c>
      <c r="T39" s="28"/>
    </row>
    <row r="40" spans="1:20" s="7" customFormat="1" ht="18.75">
      <c r="A40" s="25"/>
      <c r="B40" s="36" t="s">
        <v>53</v>
      </c>
      <c r="C40" s="55"/>
      <c r="D40" s="21"/>
      <c r="E40" s="26"/>
      <c r="F40" s="22"/>
      <c r="G40" s="70">
        <f>G41</f>
        <v>104597</v>
      </c>
      <c r="H40" s="70">
        <f aca="true" t="shared" si="13" ref="H40:S40">H41</f>
        <v>0</v>
      </c>
      <c r="I40" s="70">
        <f t="shared" si="13"/>
        <v>104597</v>
      </c>
      <c r="J40" s="70">
        <f t="shared" si="13"/>
        <v>50500</v>
      </c>
      <c r="K40" s="70">
        <f t="shared" si="13"/>
        <v>0</v>
      </c>
      <c r="L40" s="70">
        <f t="shared" si="13"/>
        <v>50500</v>
      </c>
      <c r="M40" s="70">
        <f t="shared" si="13"/>
        <v>50500</v>
      </c>
      <c r="N40" s="70">
        <f t="shared" si="13"/>
        <v>0</v>
      </c>
      <c r="O40" s="70">
        <f t="shared" si="13"/>
        <v>50500</v>
      </c>
      <c r="P40" s="70">
        <f t="shared" si="13"/>
        <v>39000</v>
      </c>
      <c r="Q40" s="70">
        <f t="shared" si="13"/>
        <v>0</v>
      </c>
      <c r="R40" s="70">
        <f t="shared" si="13"/>
        <v>39000</v>
      </c>
      <c r="S40" s="70">
        <f t="shared" si="13"/>
        <v>0</v>
      </c>
      <c r="T40" s="28"/>
    </row>
    <row r="41" spans="1:20" s="7" customFormat="1" ht="60">
      <c r="A41" s="25" t="s">
        <v>3</v>
      </c>
      <c r="B41" s="57" t="s">
        <v>71</v>
      </c>
      <c r="C41" s="55" t="s">
        <v>28</v>
      </c>
      <c r="D41" s="21" t="s">
        <v>73</v>
      </c>
      <c r="E41" s="26" t="s">
        <v>93</v>
      </c>
      <c r="F41" s="22" t="s">
        <v>72</v>
      </c>
      <c r="G41" s="63">
        <v>104597</v>
      </c>
      <c r="H41" s="32"/>
      <c r="I41" s="22">
        <v>104597</v>
      </c>
      <c r="J41" s="61">
        <f>K41+L41</f>
        <v>50500</v>
      </c>
      <c r="K41" s="24"/>
      <c r="L41" s="27">
        <v>50500</v>
      </c>
      <c r="M41" s="61">
        <f>SUM(N41:O41)</f>
        <v>50500</v>
      </c>
      <c r="N41" s="24"/>
      <c r="O41" s="27">
        <v>50500</v>
      </c>
      <c r="P41" s="61">
        <f>SUM(Q41:S41)</f>
        <v>39000</v>
      </c>
      <c r="Q41" s="52"/>
      <c r="R41" s="21">
        <v>39000</v>
      </c>
      <c r="S41" s="52"/>
      <c r="T41" s="28" t="s">
        <v>120</v>
      </c>
    </row>
    <row r="42" spans="1:20" s="4" customFormat="1" ht="21" customHeight="1">
      <c r="A42" s="42" t="s">
        <v>35</v>
      </c>
      <c r="B42" s="41" t="s">
        <v>49</v>
      </c>
      <c r="C42" s="43"/>
      <c r="D42" s="44"/>
      <c r="E42" s="45"/>
      <c r="F42" s="45"/>
      <c r="G42" s="40">
        <f aca="true" t="shared" si="14" ref="G42:L42">G43</f>
        <v>75593</v>
      </c>
      <c r="H42" s="40">
        <f t="shared" si="14"/>
        <v>0</v>
      </c>
      <c r="I42" s="40">
        <f t="shared" si="14"/>
        <v>75593</v>
      </c>
      <c r="J42" s="40">
        <f t="shared" si="14"/>
        <v>21717</v>
      </c>
      <c r="K42" s="40">
        <f t="shared" si="14"/>
        <v>0</v>
      </c>
      <c r="L42" s="40">
        <f t="shared" si="14"/>
        <v>21734</v>
      </c>
      <c r="M42" s="40">
        <f>SUM(N42:O42)</f>
        <v>29687</v>
      </c>
      <c r="N42" s="40">
        <f>N43</f>
        <v>0</v>
      </c>
      <c r="O42" s="40">
        <f>O43</f>
        <v>29687</v>
      </c>
      <c r="P42" s="40">
        <f>SUM(Q42:S42)</f>
        <v>43894</v>
      </c>
      <c r="Q42" s="40">
        <f>Q43</f>
        <v>40411</v>
      </c>
      <c r="R42" s="40">
        <f>R43</f>
        <v>3483</v>
      </c>
      <c r="S42" s="40">
        <f>S43</f>
        <v>0</v>
      </c>
      <c r="T42" s="40"/>
    </row>
    <row r="43" spans="1:20" s="35" customFormat="1" ht="21" customHeight="1">
      <c r="A43" s="33"/>
      <c r="B43" s="34" t="s">
        <v>70</v>
      </c>
      <c r="C43" s="34"/>
      <c r="D43" s="33"/>
      <c r="E43" s="33"/>
      <c r="F43" s="33"/>
      <c r="G43" s="33">
        <f aca="true" t="shared" si="15" ref="G43:O43">G44+G48+G50</f>
        <v>75593</v>
      </c>
      <c r="H43" s="33">
        <f t="shared" si="15"/>
        <v>0</v>
      </c>
      <c r="I43" s="33">
        <f t="shared" si="15"/>
        <v>75593</v>
      </c>
      <c r="J43" s="33">
        <f t="shared" si="15"/>
        <v>21717</v>
      </c>
      <c r="K43" s="33">
        <f t="shared" si="15"/>
        <v>0</v>
      </c>
      <c r="L43" s="33">
        <f t="shared" si="15"/>
        <v>21734</v>
      </c>
      <c r="M43" s="33">
        <f t="shared" si="15"/>
        <v>29687</v>
      </c>
      <c r="N43" s="33">
        <f t="shared" si="15"/>
        <v>0</v>
      </c>
      <c r="O43" s="33">
        <f t="shared" si="15"/>
        <v>29687</v>
      </c>
      <c r="P43" s="33">
        <f>P44+P48+P50</f>
        <v>43894</v>
      </c>
      <c r="Q43" s="33">
        <f>Q44+Q48+Q50</f>
        <v>40411</v>
      </c>
      <c r="R43" s="33">
        <f>R44+R48+R50</f>
        <v>3483</v>
      </c>
      <c r="S43" s="33">
        <f>S48+S50</f>
        <v>0</v>
      </c>
      <c r="T43" s="33"/>
    </row>
    <row r="44" spans="1:20" s="35" customFormat="1" ht="21" customHeight="1">
      <c r="A44" s="33"/>
      <c r="B44" s="34" t="s">
        <v>121</v>
      </c>
      <c r="C44" s="34"/>
      <c r="D44" s="33"/>
      <c r="E44" s="33"/>
      <c r="F44" s="33"/>
      <c r="G44" s="33">
        <f aca="true" t="shared" si="16" ref="G44:Q44">SUM(G45:G47)</f>
        <v>0</v>
      </c>
      <c r="H44" s="33">
        <f t="shared" si="16"/>
        <v>0</v>
      </c>
      <c r="I44" s="33">
        <f t="shared" si="16"/>
        <v>0</v>
      </c>
      <c r="J44" s="33">
        <f t="shared" si="16"/>
        <v>0</v>
      </c>
      <c r="K44" s="33">
        <f t="shared" si="16"/>
        <v>0</v>
      </c>
      <c r="L44" s="33">
        <f t="shared" si="16"/>
        <v>0</v>
      </c>
      <c r="M44" s="33">
        <f t="shared" si="16"/>
        <v>0</v>
      </c>
      <c r="N44" s="33">
        <f t="shared" si="16"/>
        <v>0</v>
      </c>
      <c r="O44" s="33">
        <f t="shared" si="16"/>
        <v>0</v>
      </c>
      <c r="P44" s="33">
        <f t="shared" si="16"/>
        <v>550</v>
      </c>
      <c r="Q44" s="33">
        <f t="shared" si="16"/>
        <v>0</v>
      </c>
      <c r="R44" s="33">
        <f>SUM(R45:R47)</f>
        <v>550</v>
      </c>
      <c r="S44" s="33"/>
      <c r="T44" s="33"/>
    </row>
    <row r="45" spans="1:20" s="35" customFormat="1" ht="75">
      <c r="A45" s="95" t="s">
        <v>3</v>
      </c>
      <c r="B45" s="73" t="s">
        <v>131</v>
      </c>
      <c r="C45" s="99" t="s">
        <v>61</v>
      </c>
      <c r="D45" s="55" t="s">
        <v>135</v>
      </c>
      <c r="E45" s="95" t="s">
        <v>125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122">
        <f>SUM(Q45:S45)</f>
        <v>170</v>
      </c>
      <c r="Q45" s="33"/>
      <c r="R45" s="96">
        <v>170</v>
      </c>
      <c r="S45" s="33"/>
      <c r="T45" s="33"/>
    </row>
    <row r="46" spans="1:20" s="35" customFormat="1" ht="31.5">
      <c r="A46" s="95" t="s">
        <v>4</v>
      </c>
      <c r="B46" s="100" t="s">
        <v>132</v>
      </c>
      <c r="C46" s="99" t="s">
        <v>30</v>
      </c>
      <c r="D46" s="59" t="s">
        <v>136</v>
      </c>
      <c r="E46" s="95" t="s">
        <v>125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22">
        <f>SUM(Q46:S46)</f>
        <v>80</v>
      </c>
      <c r="Q46" s="33"/>
      <c r="R46" s="96">
        <v>80</v>
      </c>
      <c r="S46" s="33"/>
      <c r="T46" s="33"/>
    </row>
    <row r="47" spans="1:20" s="35" customFormat="1" ht="75">
      <c r="A47" s="95" t="s">
        <v>5</v>
      </c>
      <c r="B47" s="73" t="s">
        <v>133</v>
      </c>
      <c r="C47" s="99" t="s">
        <v>29</v>
      </c>
      <c r="D47" s="55" t="s">
        <v>141</v>
      </c>
      <c r="E47" s="95" t="s">
        <v>125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22">
        <f>SUM(Q47:S47)</f>
        <v>300</v>
      </c>
      <c r="Q47" s="33"/>
      <c r="R47" s="96">
        <v>300</v>
      </c>
      <c r="S47" s="33"/>
      <c r="T47" s="33"/>
    </row>
    <row r="48" spans="1:20" s="4" customFormat="1" ht="21" customHeight="1">
      <c r="A48" s="25"/>
      <c r="B48" s="37" t="s">
        <v>24</v>
      </c>
      <c r="C48" s="20"/>
      <c r="D48" s="28"/>
      <c r="E48" s="26"/>
      <c r="F48" s="26"/>
      <c r="G48" s="39">
        <f>G49</f>
        <v>36283</v>
      </c>
      <c r="H48" s="39">
        <f aca="true" t="shared" si="17" ref="H48:S48">H49</f>
        <v>0</v>
      </c>
      <c r="I48" s="39">
        <f t="shared" si="17"/>
        <v>36283</v>
      </c>
      <c r="J48" s="39">
        <f t="shared" si="17"/>
        <v>20530</v>
      </c>
      <c r="K48" s="39">
        <f t="shared" si="17"/>
        <v>0</v>
      </c>
      <c r="L48" s="39">
        <f t="shared" si="17"/>
        <v>20530</v>
      </c>
      <c r="M48" s="24">
        <f>SUM(N48:O48)</f>
        <v>28500</v>
      </c>
      <c r="N48" s="39">
        <f t="shared" si="17"/>
        <v>0</v>
      </c>
      <c r="O48" s="39">
        <f t="shared" si="17"/>
        <v>28500</v>
      </c>
      <c r="P48" s="39">
        <f t="shared" si="17"/>
        <v>10600</v>
      </c>
      <c r="Q48" s="39">
        <f t="shared" si="17"/>
        <v>7667</v>
      </c>
      <c r="R48" s="39">
        <f>R49</f>
        <v>2933</v>
      </c>
      <c r="S48" s="39">
        <f t="shared" si="17"/>
        <v>0</v>
      </c>
      <c r="T48" s="24"/>
    </row>
    <row r="49" spans="1:20" s="14" customFormat="1" ht="72.75" customHeight="1">
      <c r="A49" s="26" t="s">
        <v>3</v>
      </c>
      <c r="B49" s="49" t="s">
        <v>62</v>
      </c>
      <c r="C49" s="21" t="s">
        <v>28</v>
      </c>
      <c r="D49" s="21" t="s">
        <v>64</v>
      </c>
      <c r="E49" s="51" t="s">
        <v>94</v>
      </c>
      <c r="F49" s="50" t="s">
        <v>146</v>
      </c>
      <c r="G49" s="21">
        <v>36283</v>
      </c>
      <c r="H49" s="29"/>
      <c r="I49" s="20">
        <v>36283</v>
      </c>
      <c r="J49" s="20">
        <f>SUM(K49:L49)</f>
        <v>20530</v>
      </c>
      <c r="K49" s="29"/>
      <c r="L49" s="20">
        <v>20530</v>
      </c>
      <c r="M49" s="20">
        <f>SUM(N49:O49)</f>
        <v>28500</v>
      </c>
      <c r="N49" s="29"/>
      <c r="O49" s="20">
        <v>28500</v>
      </c>
      <c r="P49" s="27">
        <f>SUM(Q49:S49)</f>
        <v>10600</v>
      </c>
      <c r="Q49" s="20">
        <f>6468+1199</f>
        <v>7667</v>
      </c>
      <c r="R49" s="20">
        <f>4132-1199</f>
        <v>2933</v>
      </c>
      <c r="S49" s="29"/>
      <c r="T49" s="28"/>
    </row>
    <row r="50" spans="1:20" s="4" customFormat="1" ht="22.5" customHeight="1">
      <c r="A50" s="25"/>
      <c r="B50" s="36" t="s">
        <v>53</v>
      </c>
      <c r="C50" s="20"/>
      <c r="D50" s="20"/>
      <c r="E50" s="26"/>
      <c r="F50" s="26"/>
      <c r="G50" s="48">
        <f aca="true" t="shared" si="18" ref="G50:S50">SUM(G51:G54)</f>
        <v>39310</v>
      </c>
      <c r="H50" s="48">
        <f t="shared" si="18"/>
        <v>0</v>
      </c>
      <c r="I50" s="48">
        <f t="shared" si="18"/>
        <v>39310</v>
      </c>
      <c r="J50" s="48">
        <f t="shared" si="18"/>
        <v>1187</v>
      </c>
      <c r="K50" s="48">
        <f t="shared" si="18"/>
        <v>0</v>
      </c>
      <c r="L50" s="48">
        <f t="shared" si="18"/>
        <v>1204</v>
      </c>
      <c r="M50" s="48">
        <f t="shared" si="18"/>
        <v>1187</v>
      </c>
      <c r="N50" s="48">
        <f t="shared" si="18"/>
        <v>0</v>
      </c>
      <c r="O50" s="48">
        <f t="shared" si="18"/>
        <v>1187</v>
      </c>
      <c r="P50" s="48">
        <f t="shared" si="18"/>
        <v>32744</v>
      </c>
      <c r="Q50" s="48">
        <f t="shared" si="18"/>
        <v>32744</v>
      </c>
      <c r="R50" s="48">
        <f t="shared" si="18"/>
        <v>0</v>
      </c>
      <c r="S50" s="48">
        <f t="shared" si="18"/>
        <v>0</v>
      </c>
      <c r="T50" s="24"/>
    </row>
    <row r="51" spans="1:20" s="4" customFormat="1" ht="66.75" customHeight="1">
      <c r="A51" s="25" t="s">
        <v>3</v>
      </c>
      <c r="B51" s="76" t="s">
        <v>82</v>
      </c>
      <c r="C51" s="52" t="s">
        <v>30</v>
      </c>
      <c r="D51" s="22" t="s">
        <v>99</v>
      </c>
      <c r="E51" s="26" t="s">
        <v>91</v>
      </c>
      <c r="F51" s="90" t="s">
        <v>105</v>
      </c>
      <c r="G51" s="89">
        <v>4515</v>
      </c>
      <c r="H51" s="48"/>
      <c r="I51" s="89">
        <v>4515</v>
      </c>
      <c r="J51" s="89">
        <v>191</v>
      </c>
      <c r="K51" s="48"/>
      <c r="L51" s="89">
        <v>208</v>
      </c>
      <c r="M51" s="89">
        <v>191</v>
      </c>
      <c r="N51" s="48"/>
      <c r="O51" s="89">
        <v>191</v>
      </c>
      <c r="P51" s="27">
        <f>SUM(Q51:S51)</f>
        <v>4109</v>
      </c>
      <c r="Q51" s="22">
        <f>4515-191-215</f>
        <v>4109</v>
      </c>
      <c r="R51" s="48"/>
      <c r="S51" s="48"/>
      <c r="T51" s="24"/>
    </row>
    <row r="52" spans="1:20" s="4" customFormat="1" ht="60">
      <c r="A52" s="25" t="s">
        <v>4</v>
      </c>
      <c r="B52" s="73" t="s">
        <v>83</v>
      </c>
      <c r="C52" s="52" t="s">
        <v>26</v>
      </c>
      <c r="D52" s="22" t="s">
        <v>100</v>
      </c>
      <c r="E52" s="26" t="s">
        <v>91</v>
      </c>
      <c r="F52" s="90" t="s">
        <v>106</v>
      </c>
      <c r="G52" s="89">
        <v>4947</v>
      </c>
      <c r="H52" s="48"/>
      <c r="I52" s="89">
        <v>4947</v>
      </c>
      <c r="J52" s="89">
        <f>SUM(K52:L52)</f>
        <v>212</v>
      </c>
      <c r="K52" s="48"/>
      <c r="L52" s="89">
        <v>212</v>
      </c>
      <c r="M52" s="89">
        <f>SUM(N52:O52)</f>
        <v>212</v>
      </c>
      <c r="N52" s="48"/>
      <c r="O52" s="89">
        <v>212</v>
      </c>
      <c r="P52" s="27">
        <f>SUM(Q52:S52)</f>
        <v>4485</v>
      </c>
      <c r="Q52" s="22">
        <v>4485</v>
      </c>
      <c r="R52" s="48"/>
      <c r="S52" s="48"/>
      <c r="T52" s="24"/>
    </row>
    <row r="53" spans="1:20" s="4" customFormat="1" ht="90">
      <c r="A53" s="25" t="s">
        <v>5</v>
      </c>
      <c r="B53" s="73" t="s">
        <v>84</v>
      </c>
      <c r="C53" s="52" t="s">
        <v>29</v>
      </c>
      <c r="D53" s="22" t="s">
        <v>101</v>
      </c>
      <c r="E53" s="26" t="s">
        <v>91</v>
      </c>
      <c r="F53" s="90" t="s">
        <v>107</v>
      </c>
      <c r="G53" s="89">
        <v>14976</v>
      </c>
      <c r="H53" s="48"/>
      <c r="I53" s="89">
        <v>14976</v>
      </c>
      <c r="J53" s="89">
        <f>SUM(K53:L53)</f>
        <v>689</v>
      </c>
      <c r="K53" s="48"/>
      <c r="L53" s="89">
        <v>689</v>
      </c>
      <c r="M53" s="89">
        <f>SUM(N53:O53)</f>
        <v>689</v>
      </c>
      <c r="N53" s="48"/>
      <c r="O53" s="89">
        <v>689</v>
      </c>
      <c r="P53" s="27">
        <f>SUM(Q53:S53)</f>
        <v>10000</v>
      </c>
      <c r="Q53" s="22">
        <v>10000</v>
      </c>
      <c r="R53" s="48"/>
      <c r="S53" s="48"/>
      <c r="T53" s="24"/>
    </row>
    <row r="54" spans="1:20" s="14" customFormat="1" ht="60">
      <c r="A54" s="25" t="s">
        <v>6</v>
      </c>
      <c r="B54" s="73" t="s">
        <v>85</v>
      </c>
      <c r="C54" s="52" t="s">
        <v>30</v>
      </c>
      <c r="D54" s="22" t="s">
        <v>102</v>
      </c>
      <c r="E54" s="26" t="s">
        <v>91</v>
      </c>
      <c r="F54" s="90" t="s">
        <v>108</v>
      </c>
      <c r="G54" s="21">
        <v>14872</v>
      </c>
      <c r="H54" s="29"/>
      <c r="I54" s="21">
        <v>14872</v>
      </c>
      <c r="J54" s="89">
        <f>SUM(K54:L54)</f>
        <v>95</v>
      </c>
      <c r="K54" s="29"/>
      <c r="L54" s="20">
        <v>95</v>
      </c>
      <c r="M54" s="89">
        <f>SUM(N54:O54)</f>
        <v>95</v>
      </c>
      <c r="N54" s="29"/>
      <c r="O54" s="20">
        <v>95</v>
      </c>
      <c r="P54" s="27">
        <f>SUM(Q54:S54)</f>
        <v>14150</v>
      </c>
      <c r="Q54" s="22">
        <v>14150</v>
      </c>
      <c r="R54" s="20"/>
      <c r="S54" s="29"/>
      <c r="T54" s="28"/>
    </row>
    <row r="55" spans="1:20" s="14" customFormat="1" ht="21.75" customHeight="1">
      <c r="A55" s="45" t="s">
        <v>35</v>
      </c>
      <c r="B55" s="41" t="s">
        <v>86</v>
      </c>
      <c r="C55" s="44"/>
      <c r="D55" s="44"/>
      <c r="E55" s="45"/>
      <c r="F55" s="46"/>
      <c r="G55" s="47">
        <f>G56</f>
        <v>4341</v>
      </c>
      <c r="H55" s="47">
        <f aca="true" t="shared" si="19" ref="H55:S56">H56</f>
        <v>0</v>
      </c>
      <c r="I55" s="47">
        <f t="shared" si="19"/>
        <v>4341</v>
      </c>
      <c r="J55" s="47">
        <f t="shared" si="19"/>
        <v>184</v>
      </c>
      <c r="K55" s="47">
        <f t="shared" si="19"/>
        <v>0</v>
      </c>
      <c r="L55" s="47">
        <f t="shared" si="19"/>
        <v>184</v>
      </c>
      <c r="M55" s="47">
        <f t="shared" si="19"/>
        <v>184</v>
      </c>
      <c r="N55" s="47">
        <f t="shared" si="19"/>
        <v>0</v>
      </c>
      <c r="O55" s="47">
        <f t="shared" si="19"/>
        <v>184</v>
      </c>
      <c r="P55" s="47">
        <f t="shared" si="19"/>
        <v>3950</v>
      </c>
      <c r="Q55" s="47">
        <f t="shared" si="19"/>
        <v>0</v>
      </c>
      <c r="R55" s="47">
        <f t="shared" si="19"/>
        <v>3950</v>
      </c>
      <c r="S55" s="47">
        <f t="shared" si="19"/>
        <v>0</v>
      </c>
      <c r="T55" s="44"/>
    </row>
    <row r="56" spans="1:20" s="14" customFormat="1" ht="21.75" customHeight="1">
      <c r="A56" s="26"/>
      <c r="B56" s="34" t="s">
        <v>70</v>
      </c>
      <c r="C56" s="28"/>
      <c r="D56" s="28"/>
      <c r="E56" s="26"/>
      <c r="F56" s="31"/>
      <c r="G56" s="24">
        <f>G57</f>
        <v>4341</v>
      </c>
      <c r="H56" s="24">
        <f t="shared" si="19"/>
        <v>0</v>
      </c>
      <c r="I56" s="24">
        <f t="shared" si="19"/>
        <v>4341</v>
      </c>
      <c r="J56" s="24">
        <f t="shared" si="19"/>
        <v>184</v>
      </c>
      <c r="K56" s="24">
        <f t="shared" si="19"/>
        <v>0</v>
      </c>
      <c r="L56" s="24">
        <f t="shared" si="19"/>
        <v>184</v>
      </c>
      <c r="M56" s="24">
        <f t="shared" si="19"/>
        <v>184</v>
      </c>
      <c r="N56" s="24">
        <f t="shared" si="19"/>
        <v>0</v>
      </c>
      <c r="O56" s="24">
        <f t="shared" si="19"/>
        <v>184</v>
      </c>
      <c r="P56" s="24">
        <f t="shared" si="19"/>
        <v>3950</v>
      </c>
      <c r="Q56" s="24">
        <f t="shared" si="19"/>
        <v>0</v>
      </c>
      <c r="R56" s="24">
        <f t="shared" si="19"/>
        <v>3950</v>
      </c>
      <c r="S56" s="24">
        <f t="shared" si="19"/>
        <v>0</v>
      </c>
      <c r="T56" s="28"/>
    </row>
    <row r="57" spans="1:20" s="14" customFormat="1" ht="21.75" customHeight="1">
      <c r="A57" s="26"/>
      <c r="B57" s="36" t="s">
        <v>53</v>
      </c>
      <c r="C57" s="28"/>
      <c r="D57" s="28"/>
      <c r="E57" s="26"/>
      <c r="F57" s="31"/>
      <c r="G57" s="24">
        <f>G58</f>
        <v>4341</v>
      </c>
      <c r="H57" s="24">
        <f aca="true" t="shared" si="20" ref="H57:S57">H58</f>
        <v>0</v>
      </c>
      <c r="I57" s="24">
        <f t="shared" si="20"/>
        <v>4341</v>
      </c>
      <c r="J57" s="24">
        <f t="shared" si="20"/>
        <v>184</v>
      </c>
      <c r="K57" s="24">
        <f t="shared" si="20"/>
        <v>0</v>
      </c>
      <c r="L57" s="24">
        <f t="shared" si="20"/>
        <v>184</v>
      </c>
      <c r="M57" s="24">
        <f t="shared" si="20"/>
        <v>184</v>
      </c>
      <c r="N57" s="24">
        <f t="shared" si="20"/>
        <v>0</v>
      </c>
      <c r="O57" s="24">
        <f t="shared" si="20"/>
        <v>184</v>
      </c>
      <c r="P57" s="24">
        <f t="shared" si="20"/>
        <v>3950</v>
      </c>
      <c r="Q57" s="24">
        <f t="shared" si="20"/>
        <v>0</v>
      </c>
      <c r="R57" s="24">
        <f t="shared" si="20"/>
        <v>3950</v>
      </c>
      <c r="S57" s="24">
        <f t="shared" si="20"/>
        <v>0</v>
      </c>
      <c r="T57" s="28"/>
    </row>
    <row r="58" spans="1:20" s="6" customFormat="1" ht="60">
      <c r="A58" s="26" t="s">
        <v>3</v>
      </c>
      <c r="B58" s="77" t="s">
        <v>87</v>
      </c>
      <c r="C58" s="20" t="s">
        <v>30</v>
      </c>
      <c r="D58" s="20" t="s">
        <v>103</v>
      </c>
      <c r="E58" s="83" t="s">
        <v>91</v>
      </c>
      <c r="F58" s="90" t="s">
        <v>109</v>
      </c>
      <c r="G58" s="22">
        <v>4341</v>
      </c>
      <c r="H58" s="30"/>
      <c r="I58" s="22">
        <v>4341</v>
      </c>
      <c r="J58" s="27">
        <v>184</v>
      </c>
      <c r="K58" s="27"/>
      <c r="L58" s="27">
        <v>184</v>
      </c>
      <c r="M58" s="27">
        <f>SUM(N58:O58)</f>
        <v>184</v>
      </c>
      <c r="N58" s="27"/>
      <c r="O58" s="27">
        <v>184</v>
      </c>
      <c r="P58" s="27">
        <f>SUM(Q58:S58)</f>
        <v>3950</v>
      </c>
      <c r="Q58" s="20"/>
      <c r="R58" s="20">
        <f>4341-184-207</f>
        <v>3950</v>
      </c>
      <c r="S58" s="20"/>
      <c r="T58" s="28"/>
    </row>
    <row r="59" spans="1:20" s="6" customFormat="1" ht="18.75">
      <c r="A59" s="114"/>
      <c r="B59" s="120" t="s">
        <v>137</v>
      </c>
      <c r="C59" s="115"/>
      <c r="D59" s="115"/>
      <c r="E59" s="116"/>
      <c r="F59" s="117"/>
      <c r="G59" s="118">
        <f aca="true" t="shared" si="21" ref="G59:Q59">G60</f>
        <v>0</v>
      </c>
      <c r="H59" s="118">
        <f t="shared" si="21"/>
        <v>0</v>
      </c>
      <c r="I59" s="118">
        <f t="shared" si="21"/>
        <v>0</v>
      </c>
      <c r="J59" s="118">
        <f t="shared" si="21"/>
        <v>0</v>
      </c>
      <c r="K59" s="118">
        <f t="shared" si="21"/>
        <v>0</v>
      </c>
      <c r="L59" s="118">
        <f t="shared" si="21"/>
        <v>0</v>
      </c>
      <c r="M59" s="118">
        <f t="shared" si="21"/>
        <v>0</v>
      </c>
      <c r="N59" s="118">
        <f t="shared" si="21"/>
        <v>0</v>
      </c>
      <c r="O59" s="118">
        <f t="shared" si="21"/>
        <v>0</v>
      </c>
      <c r="P59" s="118">
        <f t="shared" si="21"/>
        <v>160</v>
      </c>
      <c r="Q59" s="118">
        <f t="shared" si="21"/>
        <v>0</v>
      </c>
      <c r="R59" s="118">
        <f aca="true" t="shared" si="22" ref="Q59:S61">R60</f>
        <v>160</v>
      </c>
      <c r="S59" s="118">
        <f t="shared" si="22"/>
        <v>0</v>
      </c>
      <c r="T59" s="119"/>
    </row>
    <row r="60" spans="1:20" s="6" customFormat="1" ht="18.75">
      <c r="A60" s="101"/>
      <c r="B60" s="34" t="s">
        <v>70</v>
      </c>
      <c r="C60" s="102"/>
      <c r="D60" s="102"/>
      <c r="E60" s="103"/>
      <c r="F60" s="104"/>
      <c r="G60" s="121">
        <f aca="true" t="shared" si="23" ref="G60:P61">G61</f>
        <v>0</v>
      </c>
      <c r="H60" s="121">
        <f t="shared" si="23"/>
        <v>0</v>
      </c>
      <c r="I60" s="121">
        <f t="shared" si="23"/>
        <v>0</v>
      </c>
      <c r="J60" s="121">
        <f t="shared" si="23"/>
        <v>0</v>
      </c>
      <c r="K60" s="121">
        <f t="shared" si="23"/>
        <v>0</v>
      </c>
      <c r="L60" s="121">
        <f t="shared" si="23"/>
        <v>0</v>
      </c>
      <c r="M60" s="121">
        <f t="shared" si="23"/>
        <v>0</v>
      </c>
      <c r="N60" s="121">
        <f t="shared" si="23"/>
        <v>0</v>
      </c>
      <c r="O60" s="121">
        <f t="shared" si="23"/>
        <v>0</v>
      </c>
      <c r="P60" s="121">
        <f t="shared" si="23"/>
        <v>160</v>
      </c>
      <c r="Q60" s="121">
        <f t="shared" si="22"/>
        <v>0</v>
      </c>
      <c r="R60" s="121">
        <f>R61</f>
        <v>160</v>
      </c>
      <c r="S60" s="121">
        <f>S61</f>
        <v>0</v>
      </c>
      <c r="T60" s="108"/>
    </row>
    <row r="61" spans="1:20" s="6" customFormat="1" ht="18.75">
      <c r="A61" s="101"/>
      <c r="B61" s="34" t="s">
        <v>121</v>
      </c>
      <c r="C61" s="102"/>
      <c r="D61" s="102"/>
      <c r="E61" s="103"/>
      <c r="F61" s="104"/>
      <c r="G61" s="107">
        <f t="shared" si="23"/>
        <v>0</v>
      </c>
      <c r="H61" s="107">
        <f t="shared" si="23"/>
        <v>0</v>
      </c>
      <c r="I61" s="107">
        <f t="shared" si="23"/>
        <v>0</v>
      </c>
      <c r="J61" s="107">
        <f t="shared" si="23"/>
        <v>0</v>
      </c>
      <c r="K61" s="107">
        <f t="shared" si="23"/>
        <v>0</v>
      </c>
      <c r="L61" s="107">
        <f t="shared" si="23"/>
        <v>0</v>
      </c>
      <c r="M61" s="107">
        <f t="shared" si="23"/>
        <v>0</v>
      </c>
      <c r="N61" s="107">
        <f t="shared" si="23"/>
        <v>0</v>
      </c>
      <c r="O61" s="107">
        <f t="shared" si="23"/>
        <v>0</v>
      </c>
      <c r="P61" s="107">
        <f t="shared" si="23"/>
        <v>160</v>
      </c>
      <c r="Q61" s="107">
        <f t="shared" si="22"/>
        <v>0</v>
      </c>
      <c r="R61" s="107">
        <f>R62</f>
        <v>160</v>
      </c>
      <c r="S61" s="107">
        <f>S62</f>
        <v>0</v>
      </c>
      <c r="T61" s="108"/>
    </row>
    <row r="62" spans="1:20" s="6" customFormat="1" ht="47.25">
      <c r="A62" s="101" t="s">
        <v>3</v>
      </c>
      <c r="B62" s="77" t="s">
        <v>134</v>
      </c>
      <c r="C62" s="102" t="s">
        <v>30</v>
      </c>
      <c r="D62" s="102" t="s">
        <v>144</v>
      </c>
      <c r="E62" s="103" t="s">
        <v>125</v>
      </c>
      <c r="F62" s="104"/>
      <c r="G62" s="105"/>
      <c r="H62" s="106"/>
      <c r="I62" s="105"/>
      <c r="J62" s="107"/>
      <c r="K62" s="107"/>
      <c r="L62" s="107"/>
      <c r="M62" s="107"/>
      <c r="N62" s="107"/>
      <c r="O62" s="107"/>
      <c r="P62" s="107">
        <f>SUM(Q62:S62)</f>
        <v>160</v>
      </c>
      <c r="Q62" s="102"/>
      <c r="R62" s="102">
        <v>160</v>
      </c>
      <c r="S62" s="102"/>
      <c r="T62" s="108"/>
    </row>
    <row r="63" spans="1:20" s="6" customFormat="1" ht="18.75">
      <c r="A63" s="109"/>
      <c r="B63" s="41" t="s">
        <v>140</v>
      </c>
      <c r="C63" s="110"/>
      <c r="D63" s="110"/>
      <c r="E63" s="111"/>
      <c r="F63" s="112"/>
      <c r="G63" s="118">
        <f aca="true" t="shared" si="24" ref="G63:O63">G64</f>
        <v>0</v>
      </c>
      <c r="H63" s="118">
        <f t="shared" si="24"/>
        <v>0</v>
      </c>
      <c r="I63" s="118">
        <f t="shared" si="24"/>
        <v>0</v>
      </c>
      <c r="J63" s="118">
        <f t="shared" si="24"/>
        <v>0</v>
      </c>
      <c r="K63" s="118">
        <f t="shared" si="24"/>
        <v>0</v>
      </c>
      <c r="L63" s="118">
        <f t="shared" si="24"/>
        <v>0</v>
      </c>
      <c r="M63" s="118">
        <f t="shared" si="24"/>
        <v>0</v>
      </c>
      <c r="N63" s="118">
        <f t="shared" si="24"/>
        <v>0</v>
      </c>
      <c r="O63" s="118">
        <f t="shared" si="24"/>
        <v>0</v>
      </c>
      <c r="P63" s="118">
        <f>P64</f>
        <v>160</v>
      </c>
      <c r="Q63" s="118">
        <f aca="true" t="shared" si="25" ref="Q63:S64">Q64</f>
        <v>0</v>
      </c>
      <c r="R63" s="118">
        <f t="shared" si="25"/>
        <v>160</v>
      </c>
      <c r="S63" s="118">
        <f t="shared" si="25"/>
        <v>0</v>
      </c>
      <c r="T63" s="113"/>
    </row>
    <row r="64" spans="1:20" s="6" customFormat="1" ht="18.75">
      <c r="A64" s="101"/>
      <c r="B64" s="34" t="s">
        <v>70</v>
      </c>
      <c r="C64" s="102"/>
      <c r="D64" s="102"/>
      <c r="E64" s="103"/>
      <c r="F64" s="104"/>
      <c r="G64" s="107">
        <f aca="true" t="shared" si="26" ref="G64:O65">G65</f>
        <v>0</v>
      </c>
      <c r="H64" s="107">
        <f t="shared" si="26"/>
        <v>0</v>
      </c>
      <c r="I64" s="107">
        <f t="shared" si="26"/>
        <v>0</v>
      </c>
      <c r="J64" s="107">
        <f t="shared" si="26"/>
        <v>0</v>
      </c>
      <c r="K64" s="107">
        <f t="shared" si="26"/>
        <v>0</v>
      </c>
      <c r="L64" s="107">
        <f t="shared" si="26"/>
        <v>0</v>
      </c>
      <c r="M64" s="107">
        <f t="shared" si="26"/>
        <v>0</v>
      </c>
      <c r="N64" s="107">
        <f t="shared" si="26"/>
        <v>0</v>
      </c>
      <c r="O64" s="107">
        <f t="shared" si="26"/>
        <v>0</v>
      </c>
      <c r="P64" s="107">
        <f>P65</f>
        <v>160</v>
      </c>
      <c r="Q64" s="107">
        <f t="shared" si="25"/>
        <v>0</v>
      </c>
      <c r="R64" s="107">
        <f aca="true" t="shared" si="27" ref="Q64:S65">R65</f>
        <v>160</v>
      </c>
      <c r="S64" s="107">
        <f t="shared" si="27"/>
        <v>0</v>
      </c>
      <c r="T64" s="108"/>
    </row>
    <row r="65" spans="1:20" s="6" customFormat="1" ht="18.75">
      <c r="A65" s="101"/>
      <c r="B65" s="34" t="s">
        <v>121</v>
      </c>
      <c r="C65" s="102"/>
      <c r="D65" s="102"/>
      <c r="E65" s="103"/>
      <c r="F65" s="104"/>
      <c r="G65" s="107">
        <f t="shared" si="26"/>
        <v>0</v>
      </c>
      <c r="H65" s="107">
        <f t="shared" si="26"/>
        <v>0</v>
      </c>
      <c r="I65" s="107">
        <f t="shared" si="26"/>
        <v>0</v>
      </c>
      <c r="J65" s="107">
        <f t="shared" si="26"/>
        <v>0</v>
      </c>
      <c r="K65" s="107">
        <f t="shared" si="26"/>
        <v>0</v>
      </c>
      <c r="L65" s="107">
        <f t="shared" si="26"/>
        <v>0</v>
      </c>
      <c r="M65" s="107">
        <f t="shared" si="26"/>
        <v>0</v>
      </c>
      <c r="N65" s="107">
        <f t="shared" si="26"/>
        <v>0</v>
      </c>
      <c r="O65" s="107">
        <f t="shared" si="26"/>
        <v>0</v>
      </c>
      <c r="P65" s="107">
        <f>P66</f>
        <v>160</v>
      </c>
      <c r="Q65" s="107">
        <f t="shared" si="27"/>
        <v>0</v>
      </c>
      <c r="R65" s="107">
        <f>R66</f>
        <v>160</v>
      </c>
      <c r="S65" s="107">
        <f>S66</f>
        <v>0</v>
      </c>
      <c r="T65" s="108"/>
    </row>
    <row r="66" spans="1:20" s="6" customFormat="1" ht="47.25">
      <c r="A66" s="101" t="s">
        <v>3</v>
      </c>
      <c r="B66" s="73" t="s">
        <v>138</v>
      </c>
      <c r="C66" s="102" t="s">
        <v>142</v>
      </c>
      <c r="D66" s="102" t="s">
        <v>143</v>
      </c>
      <c r="E66" s="103" t="s">
        <v>125</v>
      </c>
      <c r="F66" s="104"/>
      <c r="G66" s="105"/>
      <c r="H66" s="106"/>
      <c r="I66" s="105"/>
      <c r="J66" s="107"/>
      <c r="K66" s="107"/>
      <c r="L66" s="107"/>
      <c r="M66" s="107"/>
      <c r="N66" s="107"/>
      <c r="O66" s="107"/>
      <c r="P66" s="107">
        <f>SUM(Q66:S66)</f>
        <v>160</v>
      </c>
      <c r="Q66" s="102"/>
      <c r="R66" s="102">
        <v>160</v>
      </c>
      <c r="S66" s="102"/>
      <c r="T66" s="108"/>
    </row>
    <row r="67" spans="1:20" ht="31.5">
      <c r="A67" s="84" t="s">
        <v>35</v>
      </c>
      <c r="B67" s="87" t="s">
        <v>139</v>
      </c>
      <c r="C67" s="85"/>
      <c r="D67" s="84"/>
      <c r="E67" s="84"/>
      <c r="F67" s="86"/>
      <c r="G67" s="86"/>
      <c r="H67" s="84"/>
      <c r="I67" s="84"/>
      <c r="J67" s="84"/>
      <c r="K67" s="84"/>
      <c r="L67" s="84"/>
      <c r="M67" s="84"/>
      <c r="N67" s="84"/>
      <c r="O67" s="84"/>
      <c r="P67" s="86">
        <f>Q67+R67+S67</f>
        <v>44111</v>
      </c>
      <c r="Q67" s="86"/>
      <c r="R67" s="86">
        <f>46056-715-1230</f>
        <v>44111</v>
      </c>
      <c r="S67" s="84"/>
      <c r="T67" s="86"/>
    </row>
    <row r="71" ht="18.75">
      <c r="P71" s="19"/>
    </row>
    <row r="76" ht="9.75" customHeight="1"/>
    <row r="77" spans="2:3" ht="18.75" hidden="1">
      <c r="B77" s="13" t="s">
        <v>32</v>
      </c>
      <c r="C77" s="17"/>
    </row>
    <row r="78" spans="2:20" ht="39" customHeight="1" hidden="1">
      <c r="B78" s="123" t="s">
        <v>31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</row>
    <row r="79" spans="2:20" ht="18.75" hidden="1">
      <c r="B79" s="123" t="s">
        <v>34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</row>
  </sheetData>
  <sheetProtection/>
  <mergeCells count="27">
    <mergeCell ref="A1:T1"/>
    <mergeCell ref="A2:T2"/>
    <mergeCell ref="A3:T3"/>
    <mergeCell ref="A4:T4"/>
    <mergeCell ref="P5:T5"/>
    <mergeCell ref="A6:A9"/>
    <mergeCell ref="B6:B9"/>
    <mergeCell ref="C6:C9"/>
    <mergeCell ref="D6:D9"/>
    <mergeCell ref="E6:E9"/>
    <mergeCell ref="F6:I6"/>
    <mergeCell ref="J6:L7"/>
    <mergeCell ref="M6:O7"/>
    <mergeCell ref="P6:S7"/>
    <mergeCell ref="T6:T9"/>
    <mergeCell ref="F7:I7"/>
    <mergeCell ref="F8:F9"/>
    <mergeCell ref="G8:G9"/>
    <mergeCell ref="H8:I8"/>
    <mergeCell ref="J8:J9"/>
    <mergeCell ref="B79:T79"/>
    <mergeCell ref="K8:L8"/>
    <mergeCell ref="M8:M9"/>
    <mergeCell ref="N8:O8"/>
    <mergeCell ref="P8:P9"/>
    <mergeCell ref="Q8:S8"/>
    <mergeCell ref="B78:T78"/>
  </mergeCells>
  <printOptions horizontalCentered="1"/>
  <pageMargins left="0.118055555555556" right="0.219444444444444" top="0.73" bottom="0.64" header="0.4" footer="0.38"/>
  <pageSetup horizontalDpi="600" verticalDpi="600" orientation="landscape" paperSize="9" scale="58" r:id="rId2"/>
  <headerFooter alignWithMargins="0">
    <oddHeader>&amp;R&amp;"Time new roman,Regular"
Biểu số 46 - Nghị định 31/2017/NĐ-CP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2020-12-03T06:36:21Z</cp:lastPrinted>
  <dcterms:created xsi:type="dcterms:W3CDTF">2014-11-03T07:31:24Z</dcterms:created>
  <dcterms:modified xsi:type="dcterms:W3CDTF">2020-12-08T02:00:52Z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