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480" windowHeight="6735" tabRatio="791" activeTab="0"/>
  </bookViews>
  <sheets>
    <sheet name="Phu luc sau khi dieu chinh." sheetId="1" r:id="rId1"/>
  </sheets>
  <definedNames/>
  <calcPr fullCalcOnLoad="1"/>
</workbook>
</file>

<file path=xl/sharedStrings.xml><?xml version="1.0" encoding="utf-8"?>
<sst xmlns="http://schemas.openxmlformats.org/spreadsheetml/2006/main" count="928" uniqueCount="523">
  <si>
    <t>25</t>
  </si>
  <si>
    <t>26</t>
  </si>
  <si>
    <t>27</t>
  </si>
  <si>
    <t>28</t>
  </si>
  <si>
    <t>29</t>
  </si>
  <si>
    <t>30</t>
  </si>
  <si>
    <t>31</t>
  </si>
  <si>
    <t>32</t>
  </si>
  <si>
    <t>33</t>
  </si>
  <si>
    <t>TỔNG CỘNG</t>
  </si>
  <si>
    <t>Độc lập – Tự do – Hạnh phúc</t>
  </si>
  <si>
    <t>Danh mục dự án</t>
  </si>
  <si>
    <t xml:space="preserve">Địa điểm
xây dựng </t>
  </si>
  <si>
    <t>Năng lực thiết kế</t>
  </si>
  <si>
    <t>Q. Bình Thủy</t>
  </si>
  <si>
    <t>01 trệt, 01 lầu</t>
  </si>
  <si>
    <t>10 P.học và các P.c.năng</t>
  </si>
  <si>
    <t>Tuyến đường Võ Văn Kiệt- cầu Lò Đường</t>
  </si>
  <si>
    <t>1720x4m</t>
  </si>
  <si>
    <t>Tuyến đường bên phải rạch chuối nối với Nguyễn Văn Cừ</t>
  </si>
  <si>
    <t>Nâng cấp, mở rộng tuyến đường từ rạch Phó Thọ đến cầu Ông Tư Thắng, P. Long Tuyền</t>
  </si>
  <si>
    <t>Tuyến đường từ Trường tiểu học Long Hòa 3 đến Võ Văn Kiệt</t>
  </si>
  <si>
    <t>Trường Mầm non Long Hòa 2</t>
  </si>
  <si>
    <t>CỘNG HÒA XÃ HỘI CHỦ NGHĨA VIỆT NAM</t>
  </si>
  <si>
    <t>QUẬN BÌNH THỦY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</si>
  <si>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</si>
  <si>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</si>
  <si>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</si>
  <si>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</si>
  <si>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</si>
  <si>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</si>
  <si>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</si>
  <si>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</si>
  <si>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</si>
  <si>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</si>
  <si>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</si>
  <si>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</si>
  <si>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</si>
  <si>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</si>
  <si>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</si>
  <si>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</si>
  <si>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</si>
  <si>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</si>
  <si>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</si>
  <si>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</si>
  <si>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</si>
  <si>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</si>
  <si>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</si>
  <si>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</si>
  <si>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</si>
  <si>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P. Bình Thủy</t>
  </si>
  <si>
    <t>P. Thới An Đông</t>
  </si>
  <si>
    <t>P. An Thới</t>
  </si>
  <si>
    <t>P. Long Hòa</t>
  </si>
  <si>
    <t>P. Long Tuyền</t>
  </si>
  <si>
    <t>Tuyến đường vào chợ Ngã Tư Thới An Đông</t>
  </si>
  <si>
    <t>1000x4m</t>
  </si>
  <si>
    <t>Vốn đã bố trí từ khởi</t>
  </si>
  <si>
    <t>Lũy kế đã bố trí đến hết năm 2015</t>
  </si>
  <si>
    <t>ĐVT: Triệu đồng</t>
  </si>
  <si>
    <t>Thời gian KC-HT</t>
  </si>
  <si>
    <t>Quyết định phê duyệt chủ trương đầu tư</t>
  </si>
  <si>
    <t>Quyết định điều chỉnh chủ trương đầu tư</t>
  </si>
  <si>
    <t>Quyết định phê duyệt dự án, BCKTKT</t>
  </si>
  <si>
    <t>Tuyến đường từ Ngọn rạch Ngã Bát đấu nối đường vào khu di tích Vườn Mận</t>
  </si>
  <si>
    <t>Tuyến đường bên trái rạch Cái Tắc đến đường vào di tích Vườn Mận</t>
  </si>
  <si>
    <t>Nâng cấp, mở rộng tuyến đường từ chợ Miễu Ông - cầu Ba Cao, P. Long Tuyền</t>
  </si>
  <si>
    <t>Tuyến đường Quốc lộ 91B - cầu Rạch Củi - Võ Văn Kiệt</t>
  </si>
  <si>
    <t>Nâng cấp tuyến đường cặp tuyến kè phường Thới An Đông</t>
  </si>
  <si>
    <t>Nâng cấp, mở rộng tuyến Chùa Liên Trì - rạch Đầu đất - Bà Lý - Mương Khai.</t>
  </si>
  <si>
    <t>Nâng cấp, mở rộng Tuyến Rạch Nhum (đoạn từ cầu Rạch Nhum đến Rạch Chuối)</t>
  </si>
  <si>
    <t>Nâng cấp, mở rộng  tuyến đường từ cầu Ông Chiếu-Trường tiểu học Long Hòa 3</t>
  </si>
  <si>
    <t>Nâng cấp mở rộng hẻm 10, đường Bùi Hữu Nghĩa (đoạn cầu Rạch Chanh - đường Huỳnh Phan Hộ)</t>
  </si>
  <si>
    <t>Nâng cấp, mở rộng đường Lê Thị Hồng Gấm</t>
  </si>
  <si>
    <t>Nâng cấp, mở rộng trường Tiểu học Long Tuyền 1</t>
  </si>
  <si>
    <t>Trạm y tế phường Thới An Đông</t>
  </si>
  <si>
    <t>Nâng cấp, sửa chữa trụ sở làm việc Công an quận</t>
  </si>
  <si>
    <t>P. TRà An</t>
  </si>
  <si>
    <t>2733m2</t>
  </si>
  <si>
    <t>Tổng mức đầu tư dự kiến</t>
  </si>
  <si>
    <t>Quận Bình Thủy</t>
  </si>
  <si>
    <t>BẢNG TỔNG HỢP KẾ HOẠCH CÁC NGUỒN VỐN NGÂN SÁCH NHÀ NƯỚC ĐẦU TƯ 05 NĂM 2016-2020  ĐƯỢC THÀNH PHỐ PHÂN BỔ THEO TIÊU CHÍ, ĐỊNH MỨC</t>
  </si>
  <si>
    <t>2002/QĐ-UBND, ngày 02/7/18</t>
  </si>
  <si>
    <t>1957x4m</t>
  </si>
  <si>
    <t>Nâng cấp, mở rộng tuyến rạch Khoán Châu - rạch Ông Dựa (đoạn từ cầu Ngã Nghánh đến cầu Đường Đào)</t>
  </si>
  <si>
    <t>1263x4m</t>
  </si>
  <si>
    <t>1801x4m</t>
  </si>
  <si>
    <t>2372x4m</t>
  </si>
  <si>
    <t>1018x4m</t>
  </si>
  <si>
    <t>1795x4m</t>
  </si>
  <si>
    <t>Sửa chữa Trụ sở BCH Quân sự quận Bình Thủy</t>
  </si>
  <si>
    <t>2163x4m</t>
  </si>
  <si>
    <t>Sửa chữa, nâng cấp phòng lớp các điểm trường trong hè năm 2020</t>
  </si>
  <si>
    <t>03 trường</t>
  </si>
  <si>
    <t>Cải tạo, nâng cấp đường Phạm Hữu Lầu</t>
  </si>
  <si>
    <t>Cải tạo, nâng cấp Hẻm 249 đường Đồng Văn Cống</t>
  </si>
  <si>
    <t>Sửa chữa, nâng cấp phòng lớp các điểm trường trong hè 2021</t>
  </si>
  <si>
    <t>Tuyến đường cầu Giáo Dẫn - phường Trường Lạc (Ô Môn), KV Thới Hưng</t>
  </si>
  <si>
    <t>Nâng cấp, sửa chữa Trụ sở các ban ngành, phường thuộc quận Bình Thủy năm 2021</t>
  </si>
  <si>
    <t>P. 
Trà An</t>
  </si>
  <si>
    <t>1757x4m</t>
  </si>
  <si>
    <t>1688x4m</t>
  </si>
  <si>
    <t>375x4m</t>
  </si>
  <si>
    <t>2372x4</t>
  </si>
  <si>
    <t>2930x4m</t>
  </si>
  <si>
    <t>1080x4m</t>
  </si>
  <si>
    <t>1056x6m</t>
  </si>
  <si>
    <t>3017/QĐ-UBND ngày 27/9/2019</t>
  </si>
  <si>
    <t>563x6m</t>
  </si>
  <si>
    <t>284x5m</t>
  </si>
  <si>
    <t>650x4m</t>
  </si>
  <si>
    <t>Cải tạo 10 phòng học, các phòng chức năng, nhà vệ sinh, hàng rào.</t>
  </si>
  <si>
    <t>07 trụ sở</t>
  </si>
  <si>
    <t>Nâng cấp, mở rộng Hẻm 12 -12B đường Nguyễn Truyền Thanh</t>
  </si>
  <si>
    <t>Mua sắm trang thiết bị, bàn, ghế học sinh các điểm trường trên địa bàn quận</t>
  </si>
  <si>
    <t>1683x6m</t>
  </si>
  <si>
    <t>HỘI ĐỒNG NHÂN DÂN</t>
  </si>
  <si>
    <t>Nâng cấp Hẻm 54 đường Hồ Trung Thành, KV3</t>
  </si>
  <si>
    <t xml:space="preserve">Nâng cấp, cải tạo Trường THCS Long Tuyền </t>
  </si>
  <si>
    <t>Nâng cấp, mở rộng Trường Tiểu học Bình Thủy</t>
  </si>
  <si>
    <t>2018-2020</t>
  </si>
  <si>
    <t>2017-2019</t>
  </si>
  <si>
    <t>2019-2021</t>
  </si>
  <si>
    <t>2020-2022</t>
  </si>
  <si>
    <t>4910/QĐ-UBND ngày 31/10/2017</t>
  </si>
  <si>
    <t>3534/QĐ-UBND ngày 30/10/2018</t>
  </si>
  <si>
    <t>3555/QĐ-UBND ngày 30/10/2018</t>
  </si>
  <si>
    <t>3556/QĐ-UBND ngày 30/10/2018</t>
  </si>
  <si>
    <t>3020/QĐ-UBND ngày 30/9/2019</t>
  </si>
  <si>
    <t>3544/QĐ-UBND ngày 30/10/2018</t>
  </si>
  <si>
    <t>3543/QĐ-UBND ngày 30/10/2018</t>
  </si>
  <si>
    <t>3557/QĐ-UBND ngày 30/10/2018</t>
  </si>
  <si>
    <t>3013/QĐ-UBND ngày 27/9/2019</t>
  </si>
  <si>
    <t>3012/QĐ-UBND ngày 27/9/2019</t>
  </si>
  <si>
    <t>3007/QĐ-UBND ngày 26/9/2019</t>
  </si>
  <si>
    <t>3006/QĐ-UBND ngày 26/9/2019</t>
  </si>
  <si>
    <t>3009/QĐ-UBND ngày 26/9/2019</t>
  </si>
  <si>
    <t>3008/QĐ-UBND ngày 26/9/2019</t>
  </si>
  <si>
    <t>3018/QĐ-UBND ngày 30/9/2019</t>
  </si>
  <si>
    <t>3021/QĐ-UBND ngày 30/9/2019</t>
  </si>
  <si>
    <t>3016/QĐ-UBND ngày 27/9/2019</t>
  </si>
  <si>
    <t>3024/QĐ-UBND ngày 30/9/2019</t>
  </si>
  <si>
    <t>3022/QĐ-UBND ngày 30/9/2019</t>
  </si>
  <si>
    <t>3019/QĐ-UBND ngày 30/9/2019</t>
  </si>
  <si>
    <t>3023/QĐ-UBND ngày 30/9/2019</t>
  </si>
  <si>
    <t>3957/QĐ-UBND, ngày 27/10/2015</t>
  </si>
  <si>
    <t>3947/QĐ-UBND, ngày 27/10/2015</t>
  </si>
  <si>
    <t>3944/QĐ-UBND, ngày 27/10/2015</t>
  </si>
  <si>
    <t>3946/QĐ-UBND, ngày 27/10/2015</t>
  </si>
  <si>
    <t>3453/QĐ-UBND, ngày 18/11/2016</t>
  </si>
  <si>
    <t>3462/QĐ-UBND, ngày 28/9/2015</t>
  </si>
  <si>
    <t>2003/QĐ-UBND, ngày 02/7/2018</t>
  </si>
  <si>
    <t>3945/QĐ-UBND, ngày 27/10/2015</t>
  </si>
  <si>
    <t>3938/QĐ-UBND, ngày 27/10/2015</t>
  </si>
  <si>
    <t>3940/QĐ-UBND, ngày 27/10/2015</t>
  </si>
  <si>
    <t>2016/QĐ-UBND, ngày 02/7/2018</t>
  </si>
  <si>
    <t>2015/QĐ-UBND, ngày 02/7/2018</t>
  </si>
  <si>
    <t>2012/QĐ-UBND, ngày 02/7/2018</t>
  </si>
  <si>
    <t>2011/QĐ-UBND, ngày 02/7/2018</t>
  </si>
  <si>
    <t>2010/QĐ-UBND, ngày 02/7/2018</t>
  </si>
  <si>
    <t>2017/QĐ-UBND, ngày 02/7/2018</t>
  </si>
  <si>
    <t>2007/QĐ-UBND, ngày 02/7/2018</t>
  </si>
  <si>
    <t>2005/QĐ-UBND, ngày 02/7/2018</t>
  </si>
  <si>
    <t>2092/QĐ-UBND, ngày 15/7/2019</t>
  </si>
  <si>
    <t>1987/QĐ-UBND, ngày 01/7/2019</t>
  </si>
  <si>
    <t>1988/QĐ-UBND, ngày 01/7/2019</t>
  </si>
  <si>
    <t>1989/QĐ-UBND, ngày 01/7/2019</t>
  </si>
  <si>
    <t>3939/QĐ-UBND, ngày 27/10/2015</t>
  </si>
  <si>
    <t>2008/QĐ-UBND, ngày 02/7/2018</t>
  </si>
  <si>
    <t>Ghi chú</t>
  </si>
  <si>
    <t>Dự án nhóm</t>
  </si>
  <si>
    <t>Kế hoạch vốn giai đoạn năm 2016-2020</t>
  </si>
  <si>
    <t>KH vốn năm 2015</t>
  </si>
  <si>
    <t>Tổng số</t>
  </si>
  <si>
    <t>Đầu tư trong cân đối (các nguồn thuộc cân đối NSĐP)</t>
  </si>
  <si>
    <t>Nguồn thu để lại chưa đưa vào cân đối (XSKT 2016)</t>
  </si>
  <si>
    <t>Các nguồn vốn huy động khác (thu vượt tiền SDĐ, vốn vay kho bạc, kết dư ngân sách…)</t>
  </si>
  <si>
    <t>a</t>
  </si>
  <si>
    <t>Trả nợ khối lượng hoàn thành</t>
  </si>
  <si>
    <t>Cơ sở hạ tầng Khu hành chính và Trung tâm TDTT quận Bình Thủy (ngừng thực hiện)</t>
  </si>
  <si>
    <t>B</t>
  </si>
  <si>
    <t>29,4ha</t>
  </si>
  <si>
    <t>2009-2015</t>
  </si>
  <si>
    <t>3240/QĐ-UBND, ngày 30/10/2009</t>
  </si>
  <si>
    <t>Tường kè sông chợ Trà Nóc</t>
  </si>
  <si>
    <t>P. Trà Nóc</t>
  </si>
  <si>
    <t>488m</t>
  </si>
  <si>
    <t>2010-2014</t>
  </si>
  <si>
    <t>2433/QĐ-UBND, ngày 08/9/2010</t>
  </si>
  <si>
    <t>Đường Vành Đai Phi Trường</t>
  </si>
  <si>
    <t>2942m</t>
  </si>
  <si>
    <t>3258/QĐ-UBND, ngày 02/11/2009</t>
  </si>
  <si>
    <t>Thư viện quận Bình Thủy (ngừng thực hiện)</t>
  </si>
  <si>
    <t>C</t>
  </si>
  <si>
    <t>4784m2</t>
  </si>
  <si>
    <t>2011-2012</t>
  </si>
  <si>
    <t>3542/QĐ-UBND, ngày 29/10/2010</t>
  </si>
  <si>
    <t>Trung tâm sinh hoạt thanh thiếu niên quận (ngừng thực hiện)</t>
  </si>
  <si>
    <t>5199m2</t>
  </si>
  <si>
    <t>2010-2015</t>
  </si>
  <si>
    <t>534/QĐ-UBND, ngày 04/3/2011</t>
  </si>
  <si>
    <t>Trung tâm Giáo dục thể chất quận (ngừng thực hiện)</t>
  </si>
  <si>
    <t>51444m2</t>
  </si>
  <si>
    <t>726/QĐ-UBND, ngày 24/3/2011</t>
  </si>
  <si>
    <t>Trường Mầm non Trà An</t>
  </si>
  <si>
    <t>P. Trà An</t>
  </si>
  <si>
    <t>10 lớp</t>
  </si>
  <si>
    <t>2012-2015</t>
  </si>
  <si>
    <t>2719/QĐ-UBND, ngày 31/10/2012</t>
  </si>
  <si>
    <t>Khu dân cư Trà Nóc</t>
  </si>
  <si>
    <t>2,28ha</t>
  </si>
  <si>
    <t>2010-2012</t>
  </si>
  <si>
    <t>276/QĐ-UBND, ngày 11/01/2012</t>
  </si>
  <si>
    <t>Trường Mầm non Bùi Hữu Nghĩa</t>
  </si>
  <si>
    <t>P. Bùi Hữu Nghĩa</t>
  </si>
  <si>
    <t>2013-2015</t>
  </si>
  <si>
    <t>3446/QĐ-UBND, ngày 31/10/2013</t>
  </si>
  <si>
    <t>CSHT phục vụ xây dựng nhà tình nghĩa, Đại đoàn kết trên địa bàn Q.Bình Thủy và Q. Ninh Kiều</t>
  </si>
  <si>
    <t>52 nền</t>
  </si>
  <si>
    <t>3598/QĐ-UBND, ngày 29/10/2013</t>
  </si>
  <si>
    <t>Sửa chữa trụ sở làm việc các cơ quan thuộc quận Bình Thủy</t>
  </si>
  <si>
    <t>7 trụ sở</t>
  </si>
  <si>
    <t>2014-2016</t>
  </si>
  <si>
    <t>3884/QĐ-UBND, ngày 30/10/2014</t>
  </si>
  <si>
    <t>BCH Quân sự phường Bùi Hữu Nghĩa</t>
  </si>
  <si>
    <t>320 m2</t>
  </si>
  <si>
    <t>3893/QĐ-UBND, ngày 30/10/2014</t>
  </si>
  <si>
    <t>BCH Quân sự phường Trà Nóc</t>
  </si>
  <si>
    <t>259 m2</t>
  </si>
  <si>
    <t>3892/QĐ-UBND, ngày 30/10/2014</t>
  </si>
  <si>
    <t>Nâng cấp, mở rộng tuyến Nguyễn Thị Tạo- Võ Văn Kiệt</t>
  </si>
  <si>
    <t>1196x4 m</t>
  </si>
  <si>
    <t>3899/QĐ-UBND, ngày 30/10/2014</t>
  </si>
  <si>
    <t>Nâng cấp, mở rộng tuyến Đinh Công Chánh- Võ Văn Kiệt</t>
  </si>
  <si>
    <t>1464x4 m</t>
  </si>
  <si>
    <t>3897/QĐ-UBND, ngày 30/10/2014</t>
  </si>
  <si>
    <t>Nâng cấp, mở rộng tuyến Kênh Ông Tường- 91B</t>
  </si>
  <si>
    <t>1179x4m</t>
  </si>
  <si>
    <t>3896/QĐ-UBND, ngày 30/10/2014</t>
  </si>
  <si>
    <t>Nâng cấp, mở rộng tuyến rạch Miễu Ông- Ông Dựa, P. Long Tuyền</t>
  </si>
  <si>
    <t>4106x4m</t>
  </si>
  <si>
    <t>3898/QĐ-UBND, ngày 30/10/2014</t>
  </si>
  <si>
    <t>Nạo vét rạch Bình Thủy (đoạn từ chùa Long Quang đến vườn du lịch Ông Ba Cống), P. Long Tuyền</t>
  </si>
  <si>
    <t>4110 m</t>
  </si>
  <si>
    <t>Nạo vét rạch Mương Khai (đoạn từ rạch Phó Thọ đến rạch Hàng Bàng-giáp Quốc lộ 91B), P. Long Tuyền</t>
  </si>
  <si>
    <t>1856 m</t>
  </si>
  <si>
    <t>3901/QĐ-UBND, ngày 30/10/2014</t>
  </si>
  <si>
    <t>Nâng cấp đường Vành Đai Phi Trường, KV5, phường An Thới</t>
  </si>
  <si>
    <t>401m</t>
  </si>
  <si>
    <t>2012-2014</t>
  </si>
  <si>
    <t>380/QĐ-UBND, ngày 26/01/2015</t>
  </si>
  <si>
    <t>b</t>
  </si>
  <si>
    <t>Công trình chuyển tiếp từ 2015 sang 2016</t>
  </si>
  <si>
    <t>Nâng cấp, mở rộng Trường THCS Thới An Đông</t>
  </si>
  <si>
    <t xml:space="preserve">8 P.học, 6 P.chức năng </t>
  </si>
  <si>
    <t>3895/QĐ-UBND, ngày 30/10/2014</t>
  </si>
  <si>
    <t>Đã hoàn thành</t>
  </si>
  <si>
    <t>Nâng cấp, mở rộng Trường THCS Bình Thủy</t>
  </si>
  <si>
    <t>(thêm) 14 P.học, 01 P.chức năng</t>
  </si>
  <si>
    <t>3890/QĐ-UBND, ngày 30/10/2014</t>
  </si>
  <si>
    <t>Nâng cấp, mở rộng Trường Tiểu học An Thới 1</t>
  </si>
  <si>
    <t>10 P.học và 6 P.chức năng</t>
  </si>
  <si>
    <t>3891/QĐ-UBND, ngày 30/10/2014</t>
  </si>
  <si>
    <t>Trường Mầm non Sơn Ca (giai đoạn 2)</t>
  </si>
  <si>
    <t>5 lớp</t>
  </si>
  <si>
    <t>2015-2017</t>
  </si>
  <si>
    <t>2537/QĐ-UBND, ngày 31/7/2015</t>
  </si>
  <si>
    <t>Nâng cấp, mở rộng tuyến đường Khoán Châu-Ngã Ngánh- Ông Dựa, P. Long Tuyền</t>
  </si>
  <si>
    <t>2245x4m</t>
  </si>
  <si>
    <t>3802/QĐ-UBND, ngày 22/10/2014</t>
  </si>
  <si>
    <t>c</t>
  </si>
  <si>
    <t>Công trình chuẩn bị đầu tư và khởi công mới giai đoạn năm 2016-2020</t>
  </si>
  <si>
    <t>Xây dựng cầu giao thông trên địa bàn quận</t>
  </si>
  <si>
    <t>5cầux2,4m</t>
  </si>
  <si>
    <t>3867/QĐ-UBND, ngày 28/10/2014</t>
  </si>
  <si>
    <t xml:space="preserve">Trường Tiểu học Trà Nóc 2 </t>
  </si>
  <si>
    <t>20 p.học và các p.c.năng</t>
  </si>
  <si>
    <t>3127/QĐ-UBND, ngày 28/8/2015</t>
  </si>
  <si>
    <t>4104/QĐ-UBND, ngày 29/10/2015</t>
  </si>
  <si>
    <t>Trường Tiểu học Thới An Đông 2</t>
  </si>
  <si>
    <t>2 p.học, 7 p.c.năng</t>
  </si>
  <si>
    <t>3128/QĐ-UBND, ngày 28/8/2015</t>
  </si>
  <si>
    <t>3834/QĐ-UBND, ngày 16/10/2015</t>
  </si>
  <si>
    <t>Trường Tiểu học Thới An Đông 1-khu A</t>
  </si>
  <si>
    <t>15 p.c.năng và KVS</t>
  </si>
  <si>
    <t>3129/QĐ-UBND, ngày 28/8/2015</t>
  </si>
  <si>
    <t>3833/QĐ-UBND, ngày 16/10/2015</t>
  </si>
  <si>
    <t>Cải tạo, sửa chữa Trung tâm sinh hoạt Thanh thiếu niên quận</t>
  </si>
  <si>
    <t>16.535 m2</t>
  </si>
  <si>
    <t>3130/QĐ-UBND, ngày 28/8/2015</t>
  </si>
  <si>
    <t>4119/QĐ-UBND, ngày 30/10/2015</t>
  </si>
  <si>
    <t>Cải tạo, sửa chữa Trường Mầm non Long Tuyền</t>
  </si>
  <si>
    <t>14 p.học và các p.c.năng</t>
  </si>
  <si>
    <t>3131/QĐ-UBND, ngày 28/8/2015</t>
  </si>
  <si>
    <t>4118/QĐ-UBND, ngày 30/10/2015</t>
  </si>
  <si>
    <t>Trung tâm dạy nghề quận Bình Thủy</t>
  </si>
  <si>
    <t>2927 m2</t>
  </si>
  <si>
    <t>3132/QĐ-UBND, ngày 28/8/2015</t>
  </si>
  <si>
    <t>4102/QĐ-UBND, ngày 29/10/2015</t>
  </si>
  <si>
    <t>BCH Quân sự phường Long Hòa</t>
  </si>
  <si>
    <t>3133/QĐ-UBND, ngày 28/8/2015</t>
  </si>
  <si>
    <t>3868/QĐ-UBND, ngày 23/10/2015</t>
  </si>
  <si>
    <t>Nhà văn hóa phường Long Hòa</t>
  </si>
  <si>
    <t>3134/QĐ-UBND, ngày 28/8/2015</t>
  </si>
  <si>
    <t>4103/QĐ-UBND, ngày 29/10/2015</t>
  </si>
  <si>
    <t>Nâng cấp, mở rộng tuyến rạch Chùa Năm Non - Bà Lý 91B - Kênh Ông Tường</t>
  </si>
  <si>
    <t>2870x4m</t>
  </si>
  <si>
    <t>3136/QĐ-UBND, ngày 28/8/2015</t>
  </si>
  <si>
    <t>4115/QĐ-UBND, ngày 29/10/2015</t>
  </si>
  <si>
    <t>Nâng cấp, mở rộng tuyến đường Trường Tiểu học Long Hòa 2 - Đường Võ Văn Kiệt</t>
  </si>
  <si>
    <t>1604x4m</t>
  </si>
  <si>
    <t>3137/QĐ-UBND, ngày 28/8/2015</t>
  </si>
  <si>
    <t>3745/QĐ-UBND, ngày 09/10/2015</t>
  </si>
  <si>
    <t>Nâng cấp, mở rộng tuyến cầu Rạch Chanh- Võ Văn Kiệt</t>
  </si>
  <si>
    <t>916x4m</t>
  </si>
  <si>
    <t>3138/QĐ-UBND, ngày 28/8/2015</t>
  </si>
  <si>
    <t>3878/QĐ-UBND, ngày 23/10/2015</t>
  </si>
  <si>
    <t>Nâng cấp, mở rộng tuyến đường rạch Ông Kinh-91B</t>
  </si>
  <si>
    <t>1733x4m</t>
  </si>
  <si>
    <t>3139/QĐ-UBND, ngày 31/8/2015</t>
  </si>
  <si>
    <t>3747/QĐ-UBND, ngày 09/10/2015</t>
  </si>
  <si>
    <t>Tuyến đường cầu Khoán Châu - cầu Xẻo Nga</t>
  </si>
  <si>
    <t>2212x4m</t>
  </si>
  <si>
    <t>3140/QĐ-UBND, ngày 31/8/2015</t>
  </si>
  <si>
    <t>3746/QĐ-UBND, ngày 09/10/2015</t>
  </si>
  <si>
    <t>Tuyến đường vào hợp tác xã rau an toàn</t>
  </si>
  <si>
    <t>335,6x4m</t>
  </si>
  <si>
    <t>3142/QĐ-UBND, ngày 31/8/2015</t>
  </si>
  <si>
    <t>3744/QĐ-UBND, ngày 09/10/2015</t>
  </si>
  <si>
    <t>Nâng cấp, mở rộng tuyến Hẻm 86, đường CMT8</t>
  </si>
  <si>
    <t>150x4m</t>
  </si>
  <si>
    <t>3143/QĐ-UBND, ngày 31/8/2015</t>
  </si>
  <si>
    <t>3835/QĐ-UBND, ngày 16/10/2015</t>
  </si>
  <si>
    <t>Đường vào Trường Tiểu học Long Hòa 1</t>
  </si>
  <si>
    <t>132,2x4m</t>
  </si>
  <si>
    <t>3144/QĐ-UBND, ngày 31/8/2015</t>
  </si>
  <si>
    <t>3748/QĐ-UBND, ngày 09/10/2015</t>
  </si>
  <si>
    <t>Tuyến kè từ UBND phường Thới An Đông đến trường Mầm non Thới An Đông</t>
  </si>
  <si>
    <t>440m</t>
  </si>
  <si>
    <t>3145/QĐ-UBND, ngày 31/8/2015</t>
  </si>
  <si>
    <t>4105/QĐ-UBND, ngày 29/10/2015</t>
  </si>
  <si>
    <t>Tuyến đường từ cầu Trại giam-rạch Ngã Bát-cầu Bà Chủ Kiểu-sông Hàng Bàng</t>
  </si>
  <si>
    <t>1990x4m</t>
  </si>
  <si>
    <t>3445/QĐ-UBND, ngày 24/9/2015</t>
  </si>
  <si>
    <t>4116/QĐ-UBND, ngày 29/10/2015</t>
  </si>
  <si>
    <t>Nâng cấp, mở rộng tuyến Xẻo Khế (từ tuyến đường Ngã Ba Tư Lợi đến Trường Lạc)</t>
  </si>
  <si>
    <t>1250x4m</t>
  </si>
  <si>
    <t>3146/QĐ-UBND, ngày 31/8/2015</t>
  </si>
  <si>
    <t>4106/QĐ-UBND, ngày 29/10/2015</t>
  </si>
  <si>
    <t xml:space="preserve">Đường vào trường Mầm non Trà Nóc </t>
  </si>
  <si>
    <t>3444/QĐ-UBND, ngày 24/9/2015</t>
  </si>
  <si>
    <t>4109/QĐ-UBND, ngày 29/10/2015</t>
  </si>
  <si>
    <t>Sửa chữa, nâng cấp phòng lớp các điểm trường trong hè 2016</t>
  </si>
  <si>
    <t>2 điểm trường</t>
  </si>
  <si>
    <t>3135/QĐ-UBND, ngày 28/8/2015</t>
  </si>
  <si>
    <t>3176/QĐ-UBND, ngày 19/10/16</t>
  </si>
  <si>
    <t>3880/QĐ-UBND, ngày 23/10/2015</t>
  </si>
  <si>
    <t>Gia cố bờ kè trên sông Bình Thủy đoạn từ nhà nuôi dưỡng người già đến hết ranh KV1, P. An Thới</t>
  </si>
  <si>
    <t>497m</t>
  </si>
  <si>
    <t>2016-2018</t>
  </si>
  <si>
    <t>714/QĐ-UBND, ngày 08/3/2013</t>
  </si>
  <si>
    <t xml:space="preserve">Trường Mầm non Thới An Đông 1 </t>
  </si>
  <si>
    <t>3467/QĐ-UBND, ngày 28/9/2015</t>
  </si>
  <si>
    <t>3196/QĐ-UBND, ngày 21/10/16</t>
  </si>
  <si>
    <t>3259/QĐ-UBND, ngày 31/10/2016</t>
  </si>
  <si>
    <t xml:space="preserve">Nâng cấp, sửa chữa Trụ sở các ban ngành, phường thuộc quận Bình Thủy năm 2017 </t>
  </si>
  <si>
    <t>Q.Bình Thủy</t>
  </si>
  <si>
    <t>04 trụ sở</t>
  </si>
  <si>
    <t>3468/QĐ-UBND, ngày 28/9/2015</t>
  </si>
  <si>
    <t>3252/QĐ-UBND, ngày 27/10/2016</t>
  </si>
  <si>
    <t>Trạm y tế phường Long Hòa</t>
  </si>
  <si>
    <t>3469/QĐ-UBND, ngày 28/9/2015</t>
  </si>
  <si>
    <t>3191/QĐ-UBND, ngày 20/10/16</t>
  </si>
  <si>
    <t>3258/QĐ-UBND, ngày 31/10/2016</t>
  </si>
  <si>
    <t>Nâng cấp, sửa chữa Đài Truyền thanh các phường thuộc quận</t>
  </si>
  <si>
    <t>08 phường</t>
  </si>
  <si>
    <t>3470/QĐ-UBND, ngày 28/9/2015</t>
  </si>
  <si>
    <t>3251/QĐ-UBND, ngày 27/10/2016</t>
  </si>
  <si>
    <t xml:space="preserve">Trung tâm Bồi dưỡng chính trị quận Bình Thủy </t>
  </si>
  <si>
    <t>6103m2</t>
  </si>
  <si>
    <t>3471/QĐ-UBND, ngày 28/9/2015</t>
  </si>
  <si>
    <t>1417/QĐ-UBND, ngày 10/5/16</t>
  </si>
  <si>
    <t>3155/QĐ-UBND,ngày 17/10/2016</t>
  </si>
  <si>
    <t>Sửa chữa, nâng cấp phòng lớp các điểm trường trong hè 2017</t>
  </si>
  <si>
    <t>3 điểm trường</t>
  </si>
  <si>
    <t>3474/QĐ-UBND, ngày 28/9/2015</t>
  </si>
  <si>
    <t>3177/QĐ-UBND, ngày 19/10/16</t>
  </si>
  <si>
    <t>3257/QĐ-UBND, ngày 31/10/2016</t>
  </si>
  <si>
    <t>Gia cố đoạn đê bao Cồn Sơn, khu vực I</t>
  </si>
  <si>
    <t>650m</t>
  </si>
  <si>
    <t>3459/QĐ-UBND, ngày 28/9/2015</t>
  </si>
  <si>
    <t>2940/QĐ-UBND, ngày 28/9/2016</t>
  </si>
  <si>
    <t xml:space="preserve">Nâng cấp tuyến đường Miễu Trắng - Quốc lộ 91B </t>
  </si>
  <si>
    <t>700x4m</t>
  </si>
  <si>
    <t>3933/QĐ-UBND, ngày 27/10/2015</t>
  </si>
  <si>
    <t>3256/QĐ-UBND, ngày 31/10/2016</t>
  </si>
  <si>
    <t>Nạo vét rạch hẻm 300 giáp ranh KV 4 (đường Đặng Thị Nhường)</t>
  </si>
  <si>
    <t>210x6m</t>
  </si>
  <si>
    <t>3934/QĐ-UBND, ngày 27/10/2015</t>
  </si>
  <si>
    <t>3249/QĐ-UBND, ngày 27/10/2016</t>
  </si>
  <si>
    <t>34</t>
  </si>
  <si>
    <t>Trường Trung học Cơ sở Long Hòa (giai đoạn 2)</t>
  </si>
  <si>
    <t>8 p.c.năng</t>
  </si>
  <si>
    <t>3465/QĐ-UBND, ngày 28/9/2015</t>
  </si>
  <si>
    <t>4852/QĐ-UBND ngày 27/10/2017</t>
  </si>
  <si>
    <t>35</t>
  </si>
  <si>
    <t>Nâng cấp, sửa chữa Trụ sở các ban ngành, phường thuộc quận Bình Thủy năm 2018</t>
  </si>
  <si>
    <t>Các trụ sở</t>
  </si>
  <si>
    <t>3463/QĐ-UBND, ngày 28/9/2015</t>
  </si>
  <si>
    <t>4831/QĐ-UBND ngày 26/10/2017</t>
  </si>
  <si>
    <t>36</t>
  </si>
  <si>
    <t>Sửa chữa, nâng cấp phòng lớp các điểm trường trong hè 2018</t>
  </si>
  <si>
    <t>3473/QĐ-UBND, ngày 28/9/2015</t>
  </si>
  <si>
    <t>4892/QĐ-UBND ngày 31/10/2017</t>
  </si>
  <si>
    <t>37</t>
  </si>
  <si>
    <t>Tuyến đường vào Trạm Y tế phường Thới An Đông</t>
  </si>
  <si>
    <t>160x4m</t>
  </si>
  <si>
    <t>3452/QĐ-UBND, ngày 18/11/2016</t>
  </si>
  <si>
    <t>4893/QĐ-UBND ngày 31/10/2017</t>
  </si>
  <si>
    <t>38</t>
  </si>
  <si>
    <t>Nạo vét, gia cố đê bao ở khu vực Thới Hưng, và Thới Long</t>
  </si>
  <si>
    <t>3220m</t>
  </si>
  <si>
    <t>3458/QĐ-UBND, ngày 28/9/2015</t>
  </si>
  <si>
    <t>4824/QĐ-UBND ngày 26/10/2017</t>
  </si>
  <si>
    <t>39</t>
  </si>
  <si>
    <t>Nạo vét, gia cố đê bao ở khu vực Bình Yên B</t>
  </si>
  <si>
    <t>3118m</t>
  </si>
  <si>
    <t>3457/QĐ-UBND, ngày 28/9/2015</t>
  </si>
  <si>
    <t>4825/QĐ-UBND ngày 26/10/2017</t>
  </si>
  <si>
    <t>40</t>
  </si>
  <si>
    <t>41</t>
  </si>
  <si>
    <t>42</t>
  </si>
  <si>
    <t>43</t>
  </si>
  <si>
    <t>44</t>
  </si>
  <si>
    <t>Nâng cấp, sửa chữa Trụ sở các ban ngành, các phường thuộc quận Bình Thủy năm 2019</t>
  </si>
  <si>
    <t>3460/QĐ-UBND, ngày 28/9/2015</t>
  </si>
  <si>
    <t>3553/QĐ-UBND ngày 30/10/2018</t>
  </si>
  <si>
    <t>45</t>
  </si>
  <si>
    <t>Trường Tiểu học Long Hòa 1</t>
  </si>
  <si>
    <t>18 lớp và các phòng chức năng</t>
  </si>
  <si>
    <t>726/QĐ-UBND, ngày 22/03/2016</t>
  </si>
  <si>
    <t>3030/QĐ-UBND ngày 3/10/2016</t>
  </si>
  <si>
    <t>46</t>
  </si>
  <si>
    <t>47</t>
  </si>
  <si>
    <t>Sửa chữa, nâng cấp phòng lớp các điểm trường trong hè 2019</t>
  </si>
  <si>
    <t>3472/QĐ-UBND, ngày 28/9/2015</t>
  </si>
  <si>
    <t>3554/QĐ-UBND ngày 30/10/2018</t>
  </si>
  <si>
    <t>48</t>
  </si>
  <si>
    <t>Tuyến đường Cầu Trại giam - cầu Bông Vang</t>
  </si>
  <si>
    <t>3063x4m</t>
  </si>
  <si>
    <t>3942/QĐ-UBND, ngày 27/10/2015</t>
  </si>
  <si>
    <t>3533QĐ-UBND ngày 30/10/2018</t>
  </si>
  <si>
    <t>49</t>
  </si>
  <si>
    <t>50</t>
  </si>
  <si>
    <t>Nâng cấp, sữa chữa Trường THCS An Thới</t>
  </si>
  <si>
    <t>8 phòng</t>
  </si>
  <si>
    <t>2004/QĐ-UBND, ngày 02/7/2018</t>
  </si>
  <si>
    <t>3545/QĐ-UBND ngày 30/10/2018</t>
  </si>
  <si>
    <t>51</t>
  </si>
  <si>
    <t>Sửa chữa Trụ sở Quận ủy - UBND quận Bình Thủy</t>
  </si>
  <si>
    <t>02 trụ sở</t>
  </si>
  <si>
    <t>2006/QĐ-UBND, ngày 02/7/2018</t>
  </si>
  <si>
    <t>3547/QĐ-UBND ngày 30/10/2018</t>
  </si>
  <si>
    <t>52</t>
  </si>
  <si>
    <t>53</t>
  </si>
  <si>
    <t>Nạo vét gia cố đê bao ở khu vực Bình Yên A</t>
  </si>
  <si>
    <t>3500m</t>
  </si>
  <si>
    <t>3455/QĐ-UBND, ngày 28/9/2015</t>
  </si>
  <si>
    <t>3548/QĐ-UBND ngày 30/10/2018</t>
  </si>
  <si>
    <t>54</t>
  </si>
  <si>
    <t>Nạo vét gia cố đê bao ở khu vực Bình Thường  A</t>
  </si>
  <si>
    <t>2500 m</t>
  </si>
  <si>
    <t>3456/QĐ-UBND, ngày 28/9/2015</t>
  </si>
  <si>
    <t>3537/QĐ-UBND ngày 30/10/2018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</si>
  <si>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</si>
  <si>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</si>
  <si>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</si>
  <si>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</si>
  <si>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</si>
  <si>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</si>
  <si>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</si>
  <si>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</si>
  <si>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</si>
  <si>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</si>
  <si>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</si>
  <si>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</si>
  <si>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</si>
  <si>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</si>
  <si>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</si>
  <si>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Bố trí vốn CBĐT 2020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</si>
  <si>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</si>
  <si>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</si>
  <si>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</si>
  <si>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</si>
  <si>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</si>
  <si>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</si>
  <si>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</si>
  <si>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</si>
  <si>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</si>
  <si>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4782/QĐ-UBND, ngày 29/9/2020</t>
  </si>
  <si>
    <t>4783/QĐ-UBND, ngày 29/9/2020</t>
  </si>
  <si>
    <t>4784/QĐ-UBND, ngày 29/9/2020</t>
  </si>
  <si>
    <t>4759/QĐ-UBND, ngày 28/9/2020</t>
  </si>
  <si>
    <t>4760/QĐ-UBND, ngày 28/9/2020</t>
  </si>
  <si>
    <t>4761/QĐ-UBND, ngày 28/9/2020</t>
  </si>
  <si>
    <t>4758/QĐ-UBND, ngày 28/9/2020</t>
  </si>
  <si>
    <t>4757/QĐ-UBND, ngày 28/9/2020</t>
  </si>
  <si>
    <t>5523/QĐ-UBND ngày 30/10/2020</t>
  </si>
  <si>
    <t>5525/QĐ-UBND ngày 30/10/2020</t>
  </si>
  <si>
    <t>5514/QĐ-UBND ngày 29/10/2020</t>
  </si>
  <si>
    <t>5487/QĐ-UBND ngày 28/10/2020</t>
  </si>
  <si>
    <t>5488/QĐ-UBND ngày 29/10/2020</t>
  </si>
  <si>
    <t>5513/QĐ-UBND ngày 29/10/2020</t>
  </si>
  <si>
    <t>5524/QĐ-UBND ngày 30/10/2020</t>
  </si>
  <si>
    <t>5489/QĐ-UBND ngày 29/10/2020</t>
  </si>
  <si>
    <t>5485/QĐ-UBND ngày 28/10/2020</t>
  </si>
  <si>
    <t>Tổng cộng: 103 công trình</t>
  </si>
  <si>
    <t>5486/QĐ-UBND ngày 28/10/2020</t>
  </si>
  <si>
    <t>360mx6m</t>
  </si>
  <si>
    <t>23 trường (4 trương Mầm non, 13 trường Tiểu học, 6 trường THCS)</t>
  </si>
  <si>
    <t>06 trường (Trường THCS Bình Thủy; MN Long Hòa; MN Họa Mi; MN Hoa Hồng, MN Trà An; MN Phong Lan)</t>
  </si>
  <si>
    <t>Xây mới 12 phòng học, nhà bếp; nâng cấp các phòng học, phòng chức năng,  nhà vệ sinh</t>
  </si>
  <si>
    <t>(Ban hành kèm theo Nghị quyết số 1917/NQ-HĐND, ngày  23 tháng  11  năm 2020 của Hội đồng nhân dân quận Bình Thủy)</t>
  </si>
</sst>
</file>

<file path=xl/styles.xml><?xml version="1.0" encoding="utf-8"?>
<styleSheet xmlns="http://schemas.openxmlformats.org/spreadsheetml/2006/main">
  <numFmts count="6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_-;\-&quot;$&quot;* #,##0_-;_-&quot;$&quot;* &quot;-&quot;_-;_-@_-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_-* #,##0&quot;$&quot;_-;\-* #,##0&quot;$&quot;_-;_-* &quot;-&quot;&quot;$&quot;_-;_-@_-"/>
    <numFmt numFmtId="181" formatCode="_ * #,##0_)\ &quot;$&quot;_ ;_ * \(#,##0\)\ &quot;$&quot;_ ;_ * &quot;-&quot;_)\ &quot;$&quot;_ ;_ @_ "/>
    <numFmt numFmtId="182" formatCode="_ * #,##0.00_)\ _$_ ;_ * \(#,##0.00\)\ _$_ ;_ * &quot;-&quot;??_)\ _$_ ;_ @_ "/>
    <numFmt numFmtId="183" formatCode="_-* #,##0.00_$_-;\-* #,##0.00_$_-;_-* &quot;-&quot;??_$_-;_-@_-"/>
    <numFmt numFmtId="184" formatCode="_-* #,##0.00_-;\-* #,##0.00_-;_-* &quot;-&quot;??_-;_-@_-"/>
    <numFmt numFmtId="185" formatCode="&quot;Daây A95 (&quot;General&quot; m)&quot;"/>
    <numFmt numFmtId="186" formatCode="#,##0\ &quot;Pts&quot;;\-#,##0\ &quot;Pts&quot;"/>
    <numFmt numFmtId="187" formatCode="0.0"/>
    <numFmt numFmtId="188" formatCode="#,##0\ &quot;Pts&quot;;[Red]\-#,##0\ &quot;Pts&quot;"/>
    <numFmt numFmtId="189" formatCode="&quot;Daây AC95 (&quot;General&quot; m)&quot;"/>
    <numFmt numFmtId="190" formatCode="_-* #,##0.00&quot;$&quot;_-;\-* #,##0.00&quot;$&quot;_-;_-* &quot;-&quot;??&quot;$&quot;_-;_-@_-"/>
    <numFmt numFmtId="191" formatCode="0.000"/>
    <numFmt numFmtId="192" formatCode="#,##0&quot;VND&quot;;[Red]\-#,##0&quot;VND&quot;"/>
    <numFmt numFmtId="193" formatCode="_-* #,##0.00_â_-;\-* #,##0.00_â_-;_-* &quot;-&quot;??_â_-;_-@_-"/>
    <numFmt numFmtId="194" formatCode="#,##0&quot;VND&quot;_);\(#,##0&quot;VND&quot;\)"/>
    <numFmt numFmtId="195" formatCode="#,##0&quot;VND&quot;_);[Red]\(#,##0&quot;VND&quot;\)"/>
    <numFmt numFmtId="196" formatCode="_-* #,##0.00_V_N_D_-;\-* #,##0.00_V_N_D_-;_-* &quot;-&quot;??_V_N_D_-;_-@_-"/>
    <numFmt numFmtId="197" formatCode="&quot;$&quot;#,##0\ ;\(&quot;$&quot;#,##0\)"/>
    <numFmt numFmtId="198" formatCode="_-* #,##0_$_-;\-* #,##0_$_-;_-* &quot;-&quot;_$_-;_-@_-"/>
    <numFmt numFmtId="199" formatCode="_ * #,##0_)\ _$_ ;_ * \(#,##0\)\ _$_ ;_ * &quot;-&quot;_)\ _$_ ;_ @_ "/>
    <numFmt numFmtId="200" formatCode="_ * #,##0_)_V_N_D_ ;_ * \(#,##0\)_V_N_D_ ;_ * &quot;-&quot;_)_V_N_D_ ;_ @_ "/>
    <numFmt numFmtId="201" formatCode="_ * #,##0.00_)&quot;VND&quot;_ ;_ * \(#,##0.00\)&quot;VND&quot;_ ;_ * &quot;-&quot;??_)&quot;VND&quot;_ ;_ @_ "/>
    <numFmt numFmtId="202" formatCode="\ \ \ \ \ \ \+\ @"/>
    <numFmt numFmtId="203" formatCode="0\ \ \ \ "/>
    <numFmt numFmtId="204" formatCode="_(&quot;Rp&quot;* #,##0.00_);_(&quot;Rp&quot;* \(#,##0.00\);_(&quot;Rp&quot;* &quot;-&quot;??_);_(@_)"/>
    <numFmt numFmtId="205" formatCode="&quot;\&quot;#,##0.00;[Red]&quot;\&quot;\-#,##0.00"/>
    <numFmt numFmtId="206" formatCode="&quot;\&quot;#,##0;[Red]&quot;\&quot;\-#,##0"/>
    <numFmt numFmtId="207" formatCode="_-&quot;$&quot;* #,##0.00_-;\-&quot;$&quot;* #,##0.00_-;_-&quot;$&quot;* &quot;-&quot;??_-;_-@_-"/>
    <numFmt numFmtId="208" formatCode="_-* #,##0_â_-;\-* #,##0_â_-;_-* &quot;-&quot;??_â_-;_-@_-"/>
    <numFmt numFmtId="209" formatCode="_(* #,##0_);_(* \(#,##0\);_(* &quot;-&quot;??_);_(@_)"/>
    <numFmt numFmtId="210" formatCode="_-* #,##0_-;\-* #,##0_-;_-* &quot;-&quot;??_-;_-@_-"/>
    <numFmt numFmtId="211" formatCode="_(* #,##0.0_);_(* \(#,##0.0\);_(* &quot;-&quot;??_);_(@_)"/>
    <numFmt numFmtId="212" formatCode="_(* #,##0.000_);_(* \(#,##0.000\);_(* &quot;-&quot;??_);_(@_)"/>
    <numFmt numFmtId="213" formatCode="0.000%"/>
    <numFmt numFmtId="214" formatCode="_(* #,##0.0000_);_(* \(#,##0.0000\);_(* &quot;-&quot;??_);_(@_)"/>
    <numFmt numFmtId="215" formatCode="_(* #,##0.0_);_(* \(#,##0.0\);_(* &quot;-&quot;?_);_(@_)"/>
    <numFmt numFmtId="216" formatCode="#,##0.000"/>
    <numFmt numFmtId="217" formatCode="_(* #,##0_);_(* \(#,##0\);_(* &quot;-&quot;&quot;?&quot;&quot;?&quot;_);_(@_)"/>
    <numFmt numFmtId="218" formatCode="_(* #,##0.0_);_(* \(#,##0.0\);_(* &quot;-&quot;&quot;?&quot;&quot;?&quot;_);_(@_)"/>
    <numFmt numFmtId="219" formatCode="dd/mm/yyyy;@"/>
    <numFmt numFmtId="220" formatCode="_-* #,##0.00\ _V_N_D_-;\-* #,##0.00\ _V_N_D_-;_-* &quot;-&quot;??\ _V_N_D_-;_-@_-"/>
    <numFmt numFmtId="221" formatCode="#,##0.0"/>
  </numFmts>
  <fonts count="56"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???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1"/>
      <name val="VNI-Times"/>
      <family val="0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name val="VNI-Helve-Condense"/>
      <family val="0"/>
    </font>
    <font>
      <sz val="11"/>
      <color indexed="10"/>
      <name val="Calibri"/>
      <family val="2"/>
    </font>
    <font>
      <sz val="12"/>
      <name val="뼻뮝"/>
      <family val="0"/>
    </font>
    <font>
      <sz val="12"/>
      <name val="新細明體"/>
      <family val="0"/>
    </font>
    <font>
      <sz val="10"/>
      <name val="굴림체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Calibri"/>
      <family val="2"/>
    </font>
    <font>
      <b/>
      <sz val="11.5"/>
      <name val="Times New Roman"/>
      <family val="1"/>
    </font>
    <font>
      <i/>
      <sz val="11.5"/>
      <name val="Times New Roman"/>
      <family val="1"/>
    </font>
    <font>
      <sz val="11.5"/>
      <name val="Times New Roman"/>
      <family val="1"/>
    </font>
    <font>
      <sz val="11.5"/>
      <name val="Helv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0" borderId="1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1" fillId="21" borderId="2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22" fillId="7" borderId="1" applyNumberFormat="0" applyAlignment="0" applyProtection="0"/>
    <xf numFmtId="0" fontId="16" fillId="22" borderId="6" applyNumberFormat="0" applyBorder="0" applyAlignment="0" applyProtection="0"/>
    <xf numFmtId="0" fontId="23" fillId="0" borderId="7" applyNumberFormat="0" applyFill="0" applyAlignment="0" applyProtection="0"/>
    <xf numFmtId="0" fontId="24" fillId="0" borderId="8">
      <alignment/>
      <protection/>
    </xf>
    <xf numFmtId="0" fontId="25" fillId="23" borderId="0" applyNumberFormat="0" applyBorder="0" applyAlignment="0" applyProtection="0"/>
    <xf numFmtId="0" fontId="26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0" fontId="28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4" fillId="0" borderId="0">
      <alignment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0" fontId="29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202" fontId="27" fillId="0" borderId="6">
      <alignment horizontal="left"/>
      <protection/>
    </xf>
    <xf numFmtId="203" fontId="30" fillId="0" borderId="0">
      <alignment/>
      <protection/>
    </xf>
    <xf numFmtId="204" fontId="1" fillId="0" borderId="6">
      <alignment/>
      <protection/>
    </xf>
    <xf numFmtId="0" fontId="3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03">
    <xf numFmtId="0" fontId="1" fillId="0" borderId="0" xfId="0" applyFont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209" fontId="36" fillId="0" borderId="13" xfId="14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209" fontId="39" fillId="0" borderId="0" xfId="146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7" fillId="0" borderId="0" xfId="0" applyFont="1" applyFill="1" applyAlignment="1" quotePrefix="1">
      <alignment horizontal="center" vertical="center" wrapText="1"/>
    </xf>
    <xf numFmtId="0" fontId="44" fillId="0" borderId="0" xfId="0" applyFont="1" applyFill="1" applyAlignment="1" quotePrefix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209" fontId="40" fillId="0" borderId="0" xfId="146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209" fontId="42" fillId="0" borderId="0" xfId="146" applyNumberFormat="1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209" fontId="2" fillId="0" borderId="13" xfId="146" applyNumberFormat="1" applyFont="1" applyFill="1" applyBorder="1" applyAlignment="1">
      <alignment horizontal="justify" vertical="center" wrapText="1"/>
    </xf>
    <xf numFmtId="0" fontId="35" fillId="0" borderId="13" xfId="0" applyFont="1" applyFill="1" applyBorder="1" applyAlignment="1" quotePrefix="1">
      <alignment horizontal="center" vertical="center" wrapText="1"/>
    </xf>
    <xf numFmtId="0" fontId="35" fillId="0" borderId="13" xfId="0" applyFont="1" applyFill="1" applyBorder="1" applyAlignment="1">
      <alignment horizontal="justify" vertical="center" wrapText="1"/>
    </xf>
    <xf numFmtId="209" fontId="35" fillId="0" borderId="13" xfId="146" applyNumberFormat="1" applyFont="1" applyFill="1" applyBorder="1" applyAlignment="1">
      <alignment horizontal="center" vertical="center" wrapText="1"/>
    </xf>
    <xf numFmtId="208" fontId="35" fillId="0" borderId="13" xfId="146" applyNumberFormat="1" applyFont="1" applyFill="1" applyBorder="1" applyAlignment="1">
      <alignment horizontal="right" vertical="center" wrapText="1"/>
    </xf>
    <xf numFmtId="209" fontId="35" fillId="0" borderId="13" xfId="146" applyNumberFormat="1" applyFont="1" applyFill="1" applyBorder="1" applyAlignment="1">
      <alignment horizontal="right" vertical="center" wrapText="1"/>
    </xf>
    <xf numFmtId="1" fontId="35" fillId="0" borderId="13" xfId="189" applyNumberFormat="1" applyFont="1" applyFill="1" applyBorder="1" applyAlignment="1">
      <alignment horizontal="center" vertical="center" wrapText="1"/>
      <protection/>
    </xf>
    <xf numFmtId="209" fontId="35" fillId="0" borderId="13" xfId="146" applyNumberFormat="1" applyFont="1" applyFill="1" applyBorder="1" applyAlignment="1">
      <alignment horizontal="justify" vertical="center" wrapText="1"/>
    </xf>
    <xf numFmtId="209" fontId="35" fillId="0" borderId="13" xfId="146" applyNumberFormat="1" applyFont="1" applyFill="1" applyBorder="1" applyAlignment="1" quotePrefix="1">
      <alignment horizontal="center" vertical="center" wrapText="1"/>
    </xf>
    <xf numFmtId="209" fontId="2" fillId="0" borderId="13" xfId="146" applyNumberFormat="1" applyFont="1" applyFill="1" applyBorder="1" applyAlignment="1">
      <alignment horizontal="right" vertical="center" wrapText="1"/>
    </xf>
    <xf numFmtId="1" fontId="2" fillId="0" borderId="13" xfId="189" applyNumberFormat="1" applyFont="1" applyFill="1" applyBorder="1" applyAlignment="1">
      <alignment horizontal="justify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183" applyFont="1" applyFill="1" applyBorder="1" applyAlignment="1">
      <alignment horizontal="justify" vertical="center" wrapText="1"/>
      <protection/>
    </xf>
    <xf numFmtId="209" fontId="2" fillId="0" borderId="13" xfId="149" applyNumberFormat="1" applyFont="1" applyFill="1" applyBorder="1" applyAlignment="1">
      <alignment horizontal="justify" vertical="center" wrapText="1"/>
    </xf>
    <xf numFmtId="0" fontId="2" fillId="0" borderId="13" xfId="185" applyFont="1" applyFill="1" applyBorder="1" applyAlignment="1">
      <alignment horizontal="justify" vertical="center" wrapText="1"/>
      <protection/>
    </xf>
    <xf numFmtId="208" fontId="35" fillId="0" borderId="13" xfId="15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0" xfId="0" applyFont="1" applyFill="1" applyAlignment="1" quotePrefix="1">
      <alignment horizontal="center" vertical="center" wrapText="1"/>
    </xf>
    <xf numFmtId="209" fontId="45" fillId="0" borderId="13" xfId="149" applyNumberFormat="1" applyFont="1" applyFill="1" applyBorder="1" applyAlignment="1">
      <alignment horizontal="justify" vertical="center" wrapText="1"/>
    </xf>
    <xf numFmtId="0" fontId="45" fillId="0" borderId="13" xfId="183" applyFont="1" applyFill="1" applyBorder="1" applyAlignment="1">
      <alignment horizontal="justify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209" fontId="45" fillId="0" borderId="13" xfId="146" applyNumberFormat="1" applyFont="1" applyFill="1" applyBorder="1" applyAlignment="1">
      <alignment vertical="center" wrapText="1"/>
    </xf>
    <xf numFmtId="209" fontId="45" fillId="0" borderId="13" xfId="146" applyNumberFormat="1" applyFont="1" applyFill="1" applyBorder="1" applyAlignment="1">
      <alignment horizontal="center" vertical="center" wrapText="1"/>
    </xf>
    <xf numFmtId="209" fontId="45" fillId="0" borderId="13" xfId="146" applyNumberFormat="1" applyFont="1" applyFill="1" applyBorder="1" applyAlignment="1">
      <alignment horizontal="right" vertical="center" wrapText="1"/>
    </xf>
    <xf numFmtId="209" fontId="45" fillId="0" borderId="13" xfId="187" applyNumberFormat="1" applyFont="1" applyFill="1" applyBorder="1" applyAlignment="1">
      <alignment horizontal="right" vertical="center" wrapText="1"/>
      <protection/>
    </xf>
    <xf numFmtId="209" fontId="43" fillId="0" borderId="13" xfId="146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209" fontId="42" fillId="0" borderId="14" xfId="146" applyNumberFormat="1" applyFont="1" applyFill="1" applyBorder="1" applyAlignment="1">
      <alignment vertical="center" wrapText="1"/>
    </xf>
    <xf numFmtId="1" fontId="45" fillId="0" borderId="13" xfId="189" applyNumberFormat="1" applyFont="1" applyFill="1" applyBorder="1" applyAlignment="1">
      <alignment horizontal="justify" vertical="center" wrapText="1"/>
      <protection/>
    </xf>
    <xf numFmtId="209" fontId="36" fillId="0" borderId="6" xfId="146" applyNumberFormat="1" applyFont="1" applyFill="1" applyBorder="1" applyAlignment="1">
      <alignment horizontal="center" vertical="center" wrapText="1"/>
    </xf>
    <xf numFmtId="209" fontId="36" fillId="0" borderId="6" xfId="146" applyNumberFormat="1" applyFont="1" applyFill="1" applyBorder="1" applyAlignment="1">
      <alignment vertical="center" wrapText="1"/>
    </xf>
    <xf numFmtId="209" fontId="49" fillId="0" borderId="6" xfId="146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209" fontId="36" fillId="0" borderId="13" xfId="146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09" fontId="49" fillId="0" borderId="13" xfId="146" applyNumberFormat="1" applyFont="1" applyFill="1" applyBorder="1" applyAlignment="1">
      <alignment horizontal="justify" vertical="center" wrapText="1"/>
    </xf>
    <xf numFmtId="209" fontId="49" fillId="0" borderId="13" xfId="146" applyNumberFormat="1" applyFont="1" applyFill="1" applyBorder="1" applyAlignment="1">
      <alignment horizontal="center" vertical="center" wrapText="1"/>
    </xf>
    <xf numFmtId="208" fontId="49" fillId="0" borderId="13" xfId="146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208" fontId="35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1" fontId="35" fillId="0" borderId="13" xfId="189" applyNumberFormat="1" applyFont="1" applyFill="1" applyBorder="1" applyAlignment="1" quotePrefix="1">
      <alignment horizontal="center" vertical="center" wrapText="1"/>
      <protection/>
    </xf>
    <xf numFmtId="1" fontId="35" fillId="0" borderId="13" xfId="189" applyNumberFormat="1" applyFont="1" applyFill="1" applyBorder="1" applyAlignment="1">
      <alignment horizontal="justify" vertical="center" wrapText="1"/>
      <protection/>
    </xf>
    <xf numFmtId="17" fontId="35" fillId="0" borderId="13" xfId="0" applyNumberFormat="1" applyFont="1" applyFill="1" applyBorder="1" applyAlignment="1" quotePrefix="1">
      <alignment horizontal="center" vertical="center" wrapText="1"/>
    </xf>
    <xf numFmtId="209" fontId="35" fillId="0" borderId="13" xfId="146" applyNumberFormat="1" applyFont="1" applyFill="1" applyBorder="1" applyAlignment="1">
      <alignment vertical="center" wrapText="1"/>
    </xf>
    <xf numFmtId="171" fontId="35" fillId="0" borderId="13" xfId="146" applyFont="1" applyFill="1" applyBorder="1" applyAlignment="1">
      <alignment horizontal="justify" vertical="center" wrapText="1"/>
    </xf>
    <xf numFmtId="176" fontId="35" fillId="0" borderId="13" xfId="27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209" fontId="35" fillId="0" borderId="13" xfId="0" applyNumberFormat="1" applyFont="1" applyFill="1" applyBorder="1" applyAlignment="1">
      <alignment vertical="center" wrapText="1"/>
    </xf>
    <xf numFmtId="209" fontId="49" fillId="0" borderId="13" xfId="146" applyNumberFormat="1" applyFont="1" applyFill="1" applyBorder="1" applyAlignment="1">
      <alignment horizontal="right" vertical="center" wrapText="1"/>
    </xf>
    <xf numFmtId="208" fontId="49" fillId="0" borderId="13" xfId="0" applyNumberFormat="1" applyFont="1" applyFill="1" applyBorder="1" applyAlignment="1">
      <alignment horizontal="center" vertical="center" wrapText="1"/>
    </xf>
    <xf numFmtId="208" fontId="35" fillId="0" borderId="13" xfId="0" applyNumberFormat="1" applyFont="1" applyFill="1" applyBorder="1" applyAlignment="1" quotePrefix="1">
      <alignment horizontal="center" vertical="center" wrapText="1"/>
    </xf>
    <xf numFmtId="208" fontId="35" fillId="0" borderId="13" xfId="146" applyNumberFormat="1" applyFont="1" applyFill="1" applyBorder="1" applyAlignment="1">
      <alignment horizontal="center" vertical="center" wrapText="1"/>
    </xf>
    <xf numFmtId="209" fontId="2" fillId="0" borderId="13" xfId="146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0" fontId="2" fillId="0" borderId="13" xfId="182" applyFont="1" applyFill="1" applyBorder="1" applyAlignment="1">
      <alignment horizontal="center" vertical="center" wrapText="1"/>
      <protection/>
    </xf>
    <xf numFmtId="208" fontId="2" fillId="0" borderId="13" xfId="146" applyNumberFormat="1" applyFont="1" applyFill="1" applyBorder="1" applyAlignment="1">
      <alignment horizontal="center" vertical="center" wrapText="1"/>
    </xf>
    <xf numFmtId="209" fontId="2" fillId="0" borderId="13" xfId="146" applyNumberFormat="1" applyFont="1" applyFill="1" applyBorder="1" applyAlignment="1">
      <alignment vertical="center" wrapText="1"/>
    </xf>
    <xf numFmtId="1" fontId="2" fillId="0" borderId="13" xfId="189" applyNumberFormat="1" applyFont="1" applyFill="1" applyBorder="1" applyAlignment="1" quotePrefix="1">
      <alignment horizontal="center" vertical="center" wrapText="1"/>
      <protection/>
    </xf>
    <xf numFmtId="1" fontId="45" fillId="0" borderId="13" xfId="189" applyNumberFormat="1" applyFont="1" applyFill="1" applyBorder="1" applyAlignment="1">
      <alignment horizontal="center" vertical="center" wrapText="1"/>
      <protection/>
    </xf>
    <xf numFmtId="208" fontId="2" fillId="0" borderId="13" xfId="146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09" fontId="0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209" fontId="55" fillId="0" borderId="13" xfId="146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 quotePrefix="1">
      <alignment horizontal="center" vertical="center" wrapText="1"/>
    </xf>
    <xf numFmtId="209" fontId="36" fillId="0" borderId="6" xfId="146" applyNumberFormat="1" applyFont="1" applyFill="1" applyBorder="1" applyAlignment="1">
      <alignment horizontal="center" vertical="center" wrapText="1"/>
    </xf>
    <xf numFmtId="209" fontId="36" fillId="0" borderId="6" xfId="146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7" fillId="0" borderId="0" xfId="0" applyFont="1" applyFill="1" applyAlignment="1" quotePrefix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209" fontId="36" fillId="0" borderId="0" xfId="146" applyNumberFormat="1" applyFont="1" applyFill="1" applyAlignment="1">
      <alignment horizontal="center" vertical="center"/>
    </xf>
    <xf numFmtId="0" fontId="39" fillId="0" borderId="0" xfId="0" applyFont="1" applyFill="1" applyAlignment="1" quotePrefix="1">
      <alignment horizontal="center" vertical="center" wrapText="1"/>
    </xf>
    <xf numFmtId="0" fontId="38" fillId="0" borderId="0" xfId="0" applyFont="1" applyFill="1" applyAlignment="1" quotePrefix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653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Book1" xfId="24"/>
    <cellStyle name="_Book1_1" xfId="25"/>
    <cellStyle name="_Book1_TKHC-THOIQUAN-05-04-2004" xfId="26"/>
    <cellStyle name="_ET_STYLE_NoName_00_" xfId="27"/>
    <cellStyle name="_ET_STYLE_NoName_-177_" xfId="28"/>
    <cellStyle name="_ET_STYLE_NoName_-178_" xfId="29"/>
    <cellStyle name="_ET_STYLE_NoName_-179_" xfId="30"/>
    <cellStyle name="_ET_STYLE_NoName_-180_" xfId="31"/>
    <cellStyle name="_ET_STYLE_NoName_-181_" xfId="32"/>
    <cellStyle name="_ET_STYLE_NoName_-206_" xfId="33"/>
    <cellStyle name="_ET_STYLE_NoName_-207_" xfId="34"/>
    <cellStyle name="_ET_STYLE_NoName_-208_" xfId="35"/>
    <cellStyle name="_ET_STYLE_NoName_-209_" xfId="36"/>
    <cellStyle name="_ET_STYLE_NoName_-210_" xfId="37"/>
    <cellStyle name="_ET_STYLE_NoName_-89_" xfId="38"/>
    <cellStyle name="_ET_STYLE_NoName_-90_" xfId="39"/>
    <cellStyle name="_ET_STYLE_NoName_-91_" xfId="40"/>
    <cellStyle name="_ET_STYLE_NoName_-92_" xfId="41"/>
    <cellStyle name="_ET_STYLE_NoName_-93_" xfId="42"/>
    <cellStyle name="_KT (2)" xfId="43"/>
    <cellStyle name="_KT (2)_1" xfId="44"/>
    <cellStyle name="_KT (2)_2" xfId="45"/>
    <cellStyle name="_KT (2)_2_TG-TH" xfId="46"/>
    <cellStyle name="_KT (2)_2_TG-TH_Book1" xfId="47"/>
    <cellStyle name="_KT (2)_2_TG-TH_Book1_1" xfId="48"/>
    <cellStyle name="_KT (2)_2_TG-TH_Book1_TKHC-THOIQUAN-05-04-2004" xfId="49"/>
    <cellStyle name="_KT (2)_2_TG-TH_TKHC-THOIQUAN-05-04-2004" xfId="50"/>
    <cellStyle name="_KT (2)_3" xfId="51"/>
    <cellStyle name="_KT (2)_3_TG-TH" xfId="52"/>
    <cellStyle name="_KT (2)_3_TG-TH_Book1" xfId="53"/>
    <cellStyle name="_KT (2)_3_TG-TH_Book1_1" xfId="54"/>
    <cellStyle name="_KT (2)_3_TG-TH_Book1_TKHC-THOIQUAN-05-04-2004" xfId="55"/>
    <cellStyle name="_KT (2)_3_TG-TH_TKHC-THOIQUAN-05-04-2004" xfId="56"/>
    <cellStyle name="_KT (2)_4" xfId="57"/>
    <cellStyle name="_KT (2)_4_Book1" xfId="58"/>
    <cellStyle name="_KT (2)_4_Book1_1" xfId="59"/>
    <cellStyle name="_KT (2)_4_Book1_TKHC-THOIQUAN-05-04-2004" xfId="60"/>
    <cellStyle name="_KT (2)_4_TG-TH" xfId="61"/>
    <cellStyle name="_KT (2)_4_TKHC-THOIQUAN-05-04-2004" xfId="62"/>
    <cellStyle name="_KT (2)_5" xfId="63"/>
    <cellStyle name="_KT (2)_5_Book1" xfId="64"/>
    <cellStyle name="_KT (2)_5_Book1_1" xfId="65"/>
    <cellStyle name="_KT (2)_5_Book1_TKHC-THOIQUAN-05-04-2004" xfId="66"/>
    <cellStyle name="_KT (2)_5_TKHC-THOIQUAN-05-04-2004" xfId="67"/>
    <cellStyle name="_KT (2)_Book1" xfId="68"/>
    <cellStyle name="_KT (2)_Book1_1" xfId="69"/>
    <cellStyle name="_KT (2)_Book1_TKHC-THOIQUAN-05-04-2004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TKHC-THOIQUAN-05-04-2004" xfId="77"/>
    <cellStyle name="_KT_TG_1_TKHC-THOIQUAN-05-04-2004" xfId="78"/>
    <cellStyle name="_KT_TG_2" xfId="79"/>
    <cellStyle name="_KT_TG_2_Book1" xfId="80"/>
    <cellStyle name="_KT_TG_2_Book1_1" xfId="81"/>
    <cellStyle name="_KT_TG_2_Book1_TKHC-THOIQUAN-05-04-2004" xfId="82"/>
    <cellStyle name="_KT_TG_2_TKHC-THOIQUAN-05-04-2004" xfId="83"/>
    <cellStyle name="_KT_TG_3" xfId="84"/>
    <cellStyle name="_KT_TG_4" xfId="85"/>
    <cellStyle name="_TG-TH" xfId="86"/>
    <cellStyle name="_TG-TH_1" xfId="87"/>
    <cellStyle name="_TG-TH_1_Book1" xfId="88"/>
    <cellStyle name="_TG-TH_1_Book1_1" xfId="89"/>
    <cellStyle name="_TG-TH_1_Book1_TKHC-THOIQUAN-05-04-2004" xfId="90"/>
    <cellStyle name="_TG-TH_1_TKHC-THOIQUAN-05-04-2004" xfId="91"/>
    <cellStyle name="_TG-TH_2" xfId="92"/>
    <cellStyle name="_TG-TH_2_Book1" xfId="93"/>
    <cellStyle name="_TG-TH_2_Book1_1" xfId="94"/>
    <cellStyle name="_TG-TH_2_Book1_TKHC-THOIQUAN-05-04-2004" xfId="95"/>
    <cellStyle name="_TG-TH_2_TKHC-THOIQUAN-05-04-2004" xfId="96"/>
    <cellStyle name="_TG-TH_3" xfId="97"/>
    <cellStyle name="_TG-TH_4" xfId="98"/>
    <cellStyle name="_TKHC-THOIQUAN-05-04-2004" xfId="99"/>
    <cellStyle name="¹éºÐÀ²_±âÅ¸" xfId="100"/>
    <cellStyle name="20% - Accent1" xfId="101"/>
    <cellStyle name="20% - Accent2" xfId="102"/>
    <cellStyle name="20% - Accent3" xfId="103"/>
    <cellStyle name="20% - Accent4" xfId="104"/>
    <cellStyle name="20% - Accent5" xfId="105"/>
    <cellStyle name="20% - Accent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ÅëÈ­ [0]_±âÅ¸" xfId="125"/>
    <cellStyle name="AeE­ [0]_INQUIRY ¿µ¾÷AßAø " xfId="126"/>
    <cellStyle name="ÅëÈ­ [0]_L601CPT" xfId="127"/>
    <cellStyle name="ÅëÈ­_±âÅ¸" xfId="128"/>
    <cellStyle name="AeE­_INQUIRY ¿µ¾÷AßAø " xfId="129"/>
    <cellStyle name="ÅëÈ­_L601CPT" xfId="130"/>
    <cellStyle name="ÄÞ¸¶ [0]_±âÅ¸" xfId="131"/>
    <cellStyle name="AÞ¸¶ [0]_INQUIRY ¿?¾÷AßAø " xfId="132"/>
    <cellStyle name="ÄÞ¸¶ [0]_L601CPT" xfId="133"/>
    <cellStyle name="ÄÞ¸¶_±âÅ¸" xfId="134"/>
    <cellStyle name="AÞ¸¶_INQUIRY ¿?¾÷AßAø " xfId="135"/>
    <cellStyle name="ÄÞ¸¶_L601CPT" xfId="136"/>
    <cellStyle name="AutoFormat Options" xfId="137"/>
    <cellStyle name="Bad" xfId="138"/>
    <cellStyle name="C?AØ_¿?¾÷CoE² " xfId="139"/>
    <cellStyle name="Ç¥ÁØ_#2(M17)_1" xfId="140"/>
    <cellStyle name="C￥AØ_¿μ¾÷CoE² " xfId="141"/>
    <cellStyle name="Ç¥ÁØ_±¸¹Ì´ëÃ¥" xfId="142"/>
    <cellStyle name="Calculation" xfId="143"/>
    <cellStyle name="category" xfId="144"/>
    <cellStyle name="ColLevel_0" xfId="145"/>
    <cellStyle name="Comma" xfId="146"/>
    <cellStyle name="Comma [0]" xfId="147"/>
    <cellStyle name="Comma 10 3" xfId="148"/>
    <cellStyle name="Comma 2" xfId="149"/>
    <cellStyle name="Comma 2 2" xfId="150"/>
    <cellStyle name="Comma 4" xfId="151"/>
    <cellStyle name="Comma0" xfId="152"/>
    <cellStyle name="Commaɟpldt_6" xfId="153"/>
    <cellStyle name="Curråncy [0]_FCST_RESULTS" xfId="154"/>
    <cellStyle name="Currency" xfId="155"/>
    <cellStyle name="Currency [0]" xfId="156"/>
    <cellStyle name="Currency [0]ßmud plant bolted_RESULTS" xfId="157"/>
    <cellStyle name="Currency![0]_FCSt (2)" xfId="158"/>
    <cellStyle name="Currency0" xfId="159"/>
    <cellStyle name="Check Cell" xfId="160"/>
    <cellStyle name="Date" xfId="161"/>
    <cellStyle name="Explanatory Text" xfId="162"/>
    <cellStyle name="Fixed" xfId="163"/>
    <cellStyle name="Followed Hyperlink" xfId="164"/>
    <cellStyle name="Good" xfId="165"/>
    <cellStyle name="Grey" xfId="166"/>
    <cellStyle name="HEADER" xfId="167"/>
    <cellStyle name="Header1" xfId="168"/>
    <cellStyle name="Header2" xfId="169"/>
    <cellStyle name="Heading 1" xfId="170"/>
    <cellStyle name="Heading 2" xfId="171"/>
    <cellStyle name="Heading 3" xfId="172"/>
    <cellStyle name="Heading 4" xfId="173"/>
    <cellStyle name="Hyperlink" xfId="174"/>
    <cellStyle name="i·0" xfId="175"/>
    <cellStyle name="Input" xfId="176"/>
    <cellStyle name="Input [yellow]" xfId="177"/>
    <cellStyle name="Linked Cell" xfId="178"/>
    <cellStyle name="Model" xfId="179"/>
    <cellStyle name="Neutral" xfId="180"/>
    <cellStyle name="Normal - Style1" xfId="181"/>
    <cellStyle name="Normal 10" xfId="182"/>
    <cellStyle name="Normal 2" xfId="183"/>
    <cellStyle name="Normal 2 2" xfId="184"/>
    <cellStyle name="Normal 3" xfId="185"/>
    <cellStyle name="Normal 4" xfId="186"/>
    <cellStyle name="Normal 5" xfId="187"/>
    <cellStyle name="Normal 6" xfId="188"/>
    <cellStyle name="Normal_Bieu mau (CV ) 2_Bieu_mau tiep To SKH_BAO CAO Tong hop XDCB 2016-ok" xfId="189"/>
    <cellStyle name="Note" xfId="190"/>
    <cellStyle name="Output" xfId="191"/>
    <cellStyle name="Percent" xfId="192"/>
    <cellStyle name="Percent [2]" xfId="193"/>
    <cellStyle name="RowLevel_0" xfId="194"/>
    <cellStyle name="S—_x0008_" xfId="195"/>
    <cellStyle name="Style 1" xfId="196"/>
    <cellStyle name="Style 10" xfId="197"/>
    <cellStyle name="Style 11" xfId="198"/>
    <cellStyle name="Style 12" xfId="199"/>
    <cellStyle name="Style 13" xfId="200"/>
    <cellStyle name="Style 14" xfId="201"/>
    <cellStyle name="Style 15" xfId="202"/>
    <cellStyle name="Style 16" xfId="203"/>
    <cellStyle name="Style 2" xfId="204"/>
    <cellStyle name="Style 3" xfId="205"/>
    <cellStyle name="Style 4" xfId="206"/>
    <cellStyle name="Style 5" xfId="207"/>
    <cellStyle name="Style 6" xfId="208"/>
    <cellStyle name="Style 7" xfId="209"/>
    <cellStyle name="Style 8" xfId="210"/>
    <cellStyle name="Style 9" xfId="211"/>
    <cellStyle name="subhead" xfId="212"/>
    <cellStyle name="T" xfId="213"/>
    <cellStyle name="T_Bao cao tong hop XDCB 2016-ok" xfId="214"/>
    <cellStyle name="T_Bao cao tong hop XDCB 2016-ok 2" xfId="215"/>
    <cellStyle name="T_Bao cao XDCB 2015-Tong hop" xfId="216"/>
    <cellStyle name="T_Bao cao XDCB 2015-Tong hop.ok" xfId="217"/>
    <cellStyle name="T_Bao cao XDCB 2015-Tong hop.ok_Bao cao tong hop XDCB 2016-ok" xfId="218"/>
    <cellStyle name="T_Bao cao XDCB 2015-Tong hop.ok_Bao cao tong hop XDCB 2016-ok 2" xfId="219"/>
    <cellStyle name="T_Bao cao XDCB 2015-Tong hop.ok_Bao cao XDCB 2016-Tong hop" xfId="220"/>
    <cellStyle name="T_Bao cao XDCB 2015-Tong hop.ok_Bao cao XDCB 2016-Tong hop 2" xfId="221"/>
    <cellStyle name="T_Bao cao XDCB 2015-Tong hop.ok_Bao cao XDCB 2016-Tong hop.OK" xfId="222"/>
    <cellStyle name="T_Bao cao XDCB 2015-Tong hop.ok_Bao cao XDCB 2016-Tong hop.OK 2" xfId="223"/>
    <cellStyle name="T_Bao cao XDCB 2015-Tong hop.ok_DMCT 2016-2020" xfId="224"/>
    <cellStyle name="T_Bao cao XDCB 2015-Tong hop.ok_DMCT 2016-2020 2" xfId="225"/>
    <cellStyle name="T_Bao cao XDCB 2015-Tong hop_1" xfId="226"/>
    <cellStyle name="T_Bao cao XDCB 2015-Tong hop_1_Bao cao tong hop XDCB 2016-ok" xfId="227"/>
    <cellStyle name="T_Bao cao XDCB 2015-Tong hop_1_Bao cao tong hop XDCB 2016-ok 2" xfId="228"/>
    <cellStyle name="T_Bao cao XDCB 2015-Tong hop_1_Bao cao XDCB 2016-Tong hop" xfId="229"/>
    <cellStyle name="T_Bao cao XDCB 2015-Tong hop_1_Bao cao XDCB 2016-Tong hop 2" xfId="230"/>
    <cellStyle name="T_Bao cao XDCB 2015-Tong hop_1_Bao cao XDCB 2016-Tong hop.OK" xfId="231"/>
    <cellStyle name="T_Bao cao XDCB 2015-Tong hop_1_Bao cao XDCB 2016-Tong hop.OK 2" xfId="232"/>
    <cellStyle name="T_Bao cao XDCB 2015-Tong hop_1_DMCT 2016-2020" xfId="233"/>
    <cellStyle name="T_Bao cao XDCB 2015-Tong hop_1_DMCT 2016-2020 2" xfId="234"/>
    <cellStyle name="T_Bao cao XDCB 2015-Tong hop_Bao cao tong hop XDCB 2016-ok" xfId="235"/>
    <cellStyle name="T_Bao cao XDCB 2015-Tong hop_Bao cao tong hop XDCB 2016-ok 2" xfId="236"/>
    <cellStyle name="T_Bao cao XDCB 2015-Tong hop_Bao cao XDCB 2015-Tong hop" xfId="237"/>
    <cellStyle name="T_Bao cao XDCB 2015-Tong hop_Bao cao XDCB 2015-Tong hop.ok" xfId="238"/>
    <cellStyle name="T_Bao cao XDCB 2015-Tong hop_Bao cao XDCB 2015-Tong hop.ok_Bao cao tong hop XDCB 2016-ok" xfId="239"/>
    <cellStyle name="T_Bao cao XDCB 2015-Tong hop_Bao cao XDCB 2015-Tong hop.ok_Bao cao tong hop XDCB 2016-ok 2" xfId="240"/>
    <cellStyle name="T_Bao cao XDCB 2015-Tong hop_Bao cao XDCB 2015-Tong hop.ok_Bao cao XDCB 2016-Tong hop" xfId="241"/>
    <cellStyle name="T_Bao cao XDCB 2015-Tong hop_Bao cao XDCB 2015-Tong hop.ok_Bao cao XDCB 2016-Tong hop 2" xfId="242"/>
    <cellStyle name="T_Bao cao XDCB 2015-Tong hop_Bao cao XDCB 2015-Tong hop.ok_Bao cao XDCB 2016-Tong hop.OK" xfId="243"/>
    <cellStyle name="T_Bao cao XDCB 2015-Tong hop_Bao cao XDCB 2015-Tong hop.ok_Bao cao XDCB 2016-Tong hop.OK 2" xfId="244"/>
    <cellStyle name="T_Bao cao XDCB 2015-Tong hop_Bao cao XDCB 2015-Tong hop.ok_DMCT 2016-2020" xfId="245"/>
    <cellStyle name="T_Bao cao XDCB 2015-Tong hop_Bao cao XDCB 2015-Tong hop.ok_DMCT 2016-2020 2" xfId="246"/>
    <cellStyle name="T_Bao cao XDCB 2015-Tong hop_Bao cao XDCB 2015-Tong hop_Bao cao tong hop XDCB 2016-ok" xfId="247"/>
    <cellStyle name="T_Bao cao XDCB 2015-Tong hop_Bao cao XDCB 2015-Tong hop_Bao cao tong hop XDCB 2016-ok 2" xfId="248"/>
    <cellStyle name="T_Bao cao XDCB 2015-Tong hop_Bao cao XDCB 2015-Tong hop_Bao cao XDCB 2016-Tong hop" xfId="249"/>
    <cellStyle name="T_Bao cao XDCB 2015-Tong hop_Bao cao XDCB 2015-Tong hop_Bao cao XDCB 2016-Tong hop 2" xfId="250"/>
    <cellStyle name="T_Bao cao XDCB 2015-Tong hop_Bao cao XDCB 2015-Tong hop_Bao cao XDCB 2016-Tong hop.OK" xfId="251"/>
    <cellStyle name="T_Bao cao XDCB 2015-Tong hop_Bao cao XDCB 2015-Tong hop_Bao cao XDCB 2016-Tong hop.OK 2" xfId="252"/>
    <cellStyle name="T_Bao cao XDCB 2015-Tong hop_Bao cao XDCB 2015-Tong hop_DMCT 2016-2020" xfId="253"/>
    <cellStyle name="T_Bao cao XDCB 2015-Tong hop_Bao cao XDCB 2015-Tong hop_DMCT 2016-2020 2" xfId="254"/>
    <cellStyle name="T_Bao cao XDCB 2015-Tong hop_Bao cao XDCB 2015-Tong hop-30)" xfId="255"/>
    <cellStyle name="T_Bao cao XDCB 2015-Tong hop_Bao cao XDCB 2015-Tong hop-30)_Bao cao tong hop XDCB 2016-ok" xfId="256"/>
    <cellStyle name="T_Bao cao XDCB 2015-Tong hop_Bao cao XDCB 2015-Tong hop-30)_Bao cao tong hop XDCB 2016-ok 2" xfId="257"/>
    <cellStyle name="T_Bao cao XDCB 2015-Tong hop_Bao cao XDCB 2015-Tong hop-30)_Bao cao XDCB 2016-Tong hop" xfId="258"/>
    <cellStyle name="T_Bao cao XDCB 2015-Tong hop_Bao cao XDCB 2015-Tong hop-30)_Bao cao XDCB 2016-Tong hop 2" xfId="259"/>
    <cellStyle name="T_Bao cao XDCB 2015-Tong hop_Bao cao XDCB 2015-Tong hop-30)_Bao cao XDCB 2016-Tong hop.OK" xfId="260"/>
    <cellStyle name="T_Bao cao XDCB 2015-Tong hop_Bao cao XDCB 2015-Tong hop-30)_Bao cao XDCB 2016-Tong hop.OK 2" xfId="261"/>
    <cellStyle name="T_Bao cao XDCB 2015-Tong hop_Bao cao XDCB 2015-Tong hop-30)_DMCT 2016-2020" xfId="262"/>
    <cellStyle name="T_Bao cao XDCB 2015-Tong hop_Bao cao XDCB 2015-Tong hop-30)_DMCT 2016-2020 2" xfId="263"/>
    <cellStyle name="T_Bao cao XDCB 2015-Tong hop_Bao cao XDCB 2016-Tong hop" xfId="264"/>
    <cellStyle name="T_Bao cao XDCB 2015-Tong hop_Bao cao XDCB 2016-Tong hop 2" xfId="265"/>
    <cellStyle name="T_Bao cao XDCB 2015-Tong hop_Bao cao XDCB 2016-Tong hop.OK" xfId="266"/>
    <cellStyle name="T_Bao cao XDCB 2015-Tong hop_Bao cao XDCB 2016-Tong hop.OK 2" xfId="267"/>
    <cellStyle name="T_Bao cao XDCB 2015-Tong hop_DMCT 2016-2020" xfId="268"/>
    <cellStyle name="T_Bao cao XDCB 2015-Tong hop_DMCT 2016-2020 2" xfId="269"/>
    <cellStyle name="T_Bao cao XDCB 2015-Tong hop-30)" xfId="270"/>
    <cellStyle name="T_Bao cao XDCB 2015-Tong hop-30)_Bao cao tong hop XDCB 2016-ok" xfId="271"/>
    <cellStyle name="T_Bao cao XDCB 2015-Tong hop-30)_Bao cao tong hop XDCB 2016-ok 2" xfId="272"/>
    <cellStyle name="T_Bao cao XDCB 2015-Tong hop-30)_Bao cao XDCB 2016-Tong hop" xfId="273"/>
    <cellStyle name="T_Bao cao XDCB 2015-Tong hop-30)_Bao cao XDCB 2016-Tong hop 2" xfId="274"/>
    <cellStyle name="T_Bao cao XDCB 2015-Tong hop-30)_Bao cao XDCB 2016-Tong hop.OK" xfId="275"/>
    <cellStyle name="T_Bao cao XDCB 2015-Tong hop-30)_Bao cao XDCB 2016-Tong hop.OK 2" xfId="276"/>
    <cellStyle name="T_Bao cao XDCB 2015-Tong hop-30)_DMCT 2016-2020" xfId="277"/>
    <cellStyle name="T_Bao cao XDCB 2015-Tong hop-30)_DMCT 2016-2020 2" xfId="278"/>
    <cellStyle name="T_Bao cao XDCB 2016-Tong hop" xfId="279"/>
    <cellStyle name="T_Bao cao XDCB 2016-Tong hop 2" xfId="280"/>
    <cellStyle name="T_Bao cao XDCB 2016-Tong hop.OK" xfId="281"/>
    <cellStyle name="T_Bao cao XDCB 2016-Tong hop.OK 2" xfId="282"/>
    <cellStyle name="T_Book1" xfId="283"/>
    <cellStyle name="T_Book1_Bao cao tong hop XDCB 2016-ok" xfId="284"/>
    <cellStyle name="T_Book1_Bao cao tong hop XDCB 2016-ok 2" xfId="285"/>
    <cellStyle name="T_Book1_Bao cao XDCB 2015-Tong hop" xfId="286"/>
    <cellStyle name="T_Book1_Bao cao XDCB 2015-Tong hop.ok" xfId="287"/>
    <cellStyle name="T_Book1_Bao cao XDCB 2015-Tong hop.ok_Bao cao tong hop XDCB 2016-ok" xfId="288"/>
    <cellStyle name="T_Book1_Bao cao XDCB 2015-Tong hop.ok_Bao cao tong hop XDCB 2016-ok 2" xfId="289"/>
    <cellStyle name="T_Book1_Bao cao XDCB 2015-Tong hop.ok_Bao cao XDCB 2016-Tong hop" xfId="290"/>
    <cellStyle name="T_Book1_Bao cao XDCB 2015-Tong hop.ok_Bao cao XDCB 2016-Tong hop 2" xfId="291"/>
    <cellStyle name="T_Book1_Bao cao XDCB 2015-Tong hop.ok_Bao cao XDCB 2016-Tong hop.OK" xfId="292"/>
    <cellStyle name="T_Book1_Bao cao XDCB 2015-Tong hop.ok_Bao cao XDCB 2016-Tong hop.OK 2" xfId="293"/>
    <cellStyle name="T_Book1_Bao cao XDCB 2015-Tong hop.ok_DMCT 2016-2020" xfId="294"/>
    <cellStyle name="T_Book1_Bao cao XDCB 2015-Tong hop.ok_DMCT 2016-2020 2" xfId="295"/>
    <cellStyle name="T_Book1_Bao cao XDCB 2015-Tong hop_1" xfId="296"/>
    <cellStyle name="T_Book1_Bao cao XDCB 2015-Tong hop_1_Bao cao tong hop XDCB 2016-ok" xfId="297"/>
    <cellStyle name="T_Book1_Bao cao XDCB 2015-Tong hop_1_Bao cao tong hop XDCB 2016-ok 2" xfId="298"/>
    <cellStyle name="T_Book1_Bao cao XDCB 2015-Tong hop_1_Bao cao XDCB 2016-Tong hop" xfId="299"/>
    <cellStyle name="T_Book1_Bao cao XDCB 2015-Tong hop_1_Bao cao XDCB 2016-Tong hop 2" xfId="300"/>
    <cellStyle name="T_Book1_Bao cao XDCB 2015-Tong hop_1_Bao cao XDCB 2016-Tong hop.OK" xfId="301"/>
    <cellStyle name="T_Book1_Bao cao XDCB 2015-Tong hop_1_Bao cao XDCB 2016-Tong hop.OK 2" xfId="302"/>
    <cellStyle name="T_Book1_Bao cao XDCB 2015-Tong hop_1_DMCT 2016-2020" xfId="303"/>
    <cellStyle name="T_Book1_Bao cao XDCB 2015-Tong hop_1_DMCT 2016-2020 2" xfId="304"/>
    <cellStyle name="T_Book1_Bao cao XDCB 2015-Tong hop_Bao cao tong hop XDCB 2016-ok" xfId="305"/>
    <cellStyle name="T_Book1_Bao cao XDCB 2015-Tong hop_Bao cao tong hop XDCB 2016-ok 2" xfId="306"/>
    <cellStyle name="T_Book1_Bao cao XDCB 2015-Tong hop_Bao cao XDCB 2015-Tong hop" xfId="307"/>
    <cellStyle name="T_Book1_Bao cao XDCB 2015-Tong hop_Bao cao XDCB 2015-Tong hop.ok" xfId="308"/>
    <cellStyle name="T_Book1_Bao cao XDCB 2015-Tong hop_Bao cao XDCB 2015-Tong hop.ok_Bao cao tong hop XDCB 2016-ok" xfId="309"/>
    <cellStyle name="T_Book1_Bao cao XDCB 2015-Tong hop_Bao cao XDCB 2015-Tong hop.ok_Bao cao tong hop XDCB 2016-ok 2" xfId="310"/>
    <cellStyle name="T_Book1_Bao cao XDCB 2015-Tong hop_Bao cao XDCB 2015-Tong hop.ok_Bao cao XDCB 2016-Tong hop" xfId="311"/>
    <cellStyle name="T_Book1_Bao cao XDCB 2015-Tong hop_Bao cao XDCB 2015-Tong hop.ok_Bao cao XDCB 2016-Tong hop 2" xfId="312"/>
    <cellStyle name="T_Book1_Bao cao XDCB 2015-Tong hop_Bao cao XDCB 2015-Tong hop.ok_Bao cao XDCB 2016-Tong hop.OK" xfId="313"/>
    <cellStyle name="T_Book1_Bao cao XDCB 2015-Tong hop_Bao cao XDCB 2015-Tong hop.ok_Bao cao XDCB 2016-Tong hop.OK 2" xfId="314"/>
    <cellStyle name="T_Book1_Bao cao XDCB 2015-Tong hop_Bao cao XDCB 2015-Tong hop.ok_DMCT 2016-2020" xfId="315"/>
    <cellStyle name="T_Book1_Bao cao XDCB 2015-Tong hop_Bao cao XDCB 2015-Tong hop.ok_DMCT 2016-2020 2" xfId="316"/>
    <cellStyle name="T_Book1_Bao cao XDCB 2015-Tong hop_Bao cao XDCB 2015-Tong hop_Bao cao tong hop XDCB 2016-ok" xfId="317"/>
    <cellStyle name="T_Book1_Bao cao XDCB 2015-Tong hop_Bao cao XDCB 2015-Tong hop_Bao cao tong hop XDCB 2016-ok 2" xfId="318"/>
    <cellStyle name="T_Book1_Bao cao XDCB 2015-Tong hop_Bao cao XDCB 2015-Tong hop_Bao cao XDCB 2016-Tong hop" xfId="319"/>
    <cellStyle name="T_Book1_Bao cao XDCB 2015-Tong hop_Bao cao XDCB 2015-Tong hop_Bao cao XDCB 2016-Tong hop 2" xfId="320"/>
    <cellStyle name="T_Book1_Bao cao XDCB 2015-Tong hop_Bao cao XDCB 2015-Tong hop_Bao cao XDCB 2016-Tong hop.OK" xfId="321"/>
    <cellStyle name="T_Book1_Bao cao XDCB 2015-Tong hop_Bao cao XDCB 2015-Tong hop_Bao cao XDCB 2016-Tong hop.OK 2" xfId="322"/>
    <cellStyle name="T_Book1_Bao cao XDCB 2015-Tong hop_Bao cao XDCB 2015-Tong hop_DMCT 2016-2020" xfId="323"/>
    <cellStyle name="T_Book1_Bao cao XDCB 2015-Tong hop_Bao cao XDCB 2015-Tong hop_DMCT 2016-2020 2" xfId="324"/>
    <cellStyle name="T_Book1_Bao cao XDCB 2015-Tong hop_Bao cao XDCB 2015-Tong hop-30)" xfId="325"/>
    <cellStyle name="T_Book1_Bao cao XDCB 2015-Tong hop_Bao cao XDCB 2015-Tong hop-30)_Bao cao tong hop XDCB 2016-ok" xfId="326"/>
    <cellStyle name="T_Book1_Bao cao XDCB 2015-Tong hop_Bao cao XDCB 2015-Tong hop-30)_Bao cao tong hop XDCB 2016-ok 2" xfId="327"/>
    <cellStyle name="T_Book1_Bao cao XDCB 2015-Tong hop_Bao cao XDCB 2015-Tong hop-30)_Bao cao XDCB 2016-Tong hop" xfId="328"/>
    <cellStyle name="T_Book1_Bao cao XDCB 2015-Tong hop_Bao cao XDCB 2015-Tong hop-30)_Bao cao XDCB 2016-Tong hop 2" xfId="329"/>
    <cellStyle name="T_Book1_Bao cao XDCB 2015-Tong hop_Bao cao XDCB 2015-Tong hop-30)_Bao cao XDCB 2016-Tong hop.OK" xfId="330"/>
    <cellStyle name="T_Book1_Bao cao XDCB 2015-Tong hop_Bao cao XDCB 2015-Tong hop-30)_Bao cao XDCB 2016-Tong hop.OK 2" xfId="331"/>
    <cellStyle name="T_Book1_Bao cao XDCB 2015-Tong hop_Bao cao XDCB 2015-Tong hop-30)_DMCT 2016-2020" xfId="332"/>
    <cellStyle name="T_Book1_Bao cao XDCB 2015-Tong hop_Bao cao XDCB 2015-Tong hop-30)_DMCT 2016-2020 2" xfId="333"/>
    <cellStyle name="T_Book1_Bao cao XDCB 2015-Tong hop_Bao cao XDCB 2016-Tong hop" xfId="334"/>
    <cellStyle name="T_Book1_Bao cao XDCB 2015-Tong hop_Bao cao XDCB 2016-Tong hop 2" xfId="335"/>
    <cellStyle name="T_Book1_Bao cao XDCB 2015-Tong hop_Bao cao XDCB 2016-Tong hop.OK" xfId="336"/>
    <cellStyle name="T_Book1_Bao cao XDCB 2015-Tong hop_Bao cao XDCB 2016-Tong hop.OK 2" xfId="337"/>
    <cellStyle name="T_Book1_Bao cao XDCB 2015-Tong hop_DMCT 2016-2020" xfId="338"/>
    <cellStyle name="T_Book1_Bao cao XDCB 2015-Tong hop_DMCT 2016-2020 2" xfId="339"/>
    <cellStyle name="T_Book1_Bao cao XDCB 2015-Tong hop-30)" xfId="340"/>
    <cellStyle name="T_Book1_Bao cao XDCB 2015-Tong hop-30)_Bao cao tong hop XDCB 2016-ok" xfId="341"/>
    <cellStyle name="T_Book1_Bao cao XDCB 2015-Tong hop-30)_Bao cao tong hop XDCB 2016-ok 2" xfId="342"/>
    <cellStyle name="T_Book1_Bao cao XDCB 2015-Tong hop-30)_Bao cao XDCB 2016-Tong hop" xfId="343"/>
    <cellStyle name="T_Book1_Bao cao XDCB 2015-Tong hop-30)_Bao cao XDCB 2016-Tong hop 2" xfId="344"/>
    <cellStyle name="T_Book1_Bao cao XDCB 2015-Tong hop-30)_Bao cao XDCB 2016-Tong hop.OK" xfId="345"/>
    <cellStyle name="T_Book1_Bao cao XDCB 2015-Tong hop-30)_Bao cao XDCB 2016-Tong hop.OK 2" xfId="346"/>
    <cellStyle name="T_Book1_Bao cao XDCB 2015-Tong hop-30)_DMCT 2016-2020" xfId="347"/>
    <cellStyle name="T_Book1_Bao cao XDCB 2015-Tong hop-30)_DMCT 2016-2020 2" xfId="348"/>
    <cellStyle name="T_Book1_Bao cao XDCB 2016-Tong hop" xfId="349"/>
    <cellStyle name="T_Book1_Bao cao XDCB 2016-Tong hop 2" xfId="350"/>
    <cellStyle name="T_Book1_Bao cao XDCB 2016-Tong hop.OK" xfId="351"/>
    <cellStyle name="T_Book1_Bao cao XDCB 2016-Tong hop.OK 2" xfId="352"/>
    <cellStyle name="T_Book1_DMCT 2016-2020" xfId="353"/>
    <cellStyle name="T_Book1_DMCT 2016-2020 2" xfId="354"/>
    <cellStyle name="T_Book1_Donvi" xfId="355"/>
    <cellStyle name="T_Book1_Donvi_Bao cao tong hop XDCB 2016-ok" xfId="356"/>
    <cellStyle name="T_Book1_Donvi_Bao cao tong hop XDCB 2016-ok 2" xfId="357"/>
    <cellStyle name="T_Book1_Donvi_Bao cao XDCB 2015-Tong hop" xfId="358"/>
    <cellStyle name="T_Book1_Donvi_Bao cao XDCB 2015-Tong hop.ok" xfId="359"/>
    <cellStyle name="T_Book1_Donvi_Bao cao XDCB 2015-Tong hop.ok_Bao cao tong hop XDCB 2016-ok" xfId="360"/>
    <cellStyle name="T_Book1_Donvi_Bao cao XDCB 2015-Tong hop.ok_Bao cao tong hop XDCB 2016-ok 2" xfId="361"/>
    <cellStyle name="T_Book1_Donvi_Bao cao XDCB 2015-Tong hop.ok_Bao cao XDCB 2016-Tong hop" xfId="362"/>
    <cellStyle name="T_Book1_Donvi_Bao cao XDCB 2015-Tong hop.ok_Bao cao XDCB 2016-Tong hop 2" xfId="363"/>
    <cellStyle name="T_Book1_Donvi_Bao cao XDCB 2015-Tong hop.ok_Bao cao XDCB 2016-Tong hop.OK" xfId="364"/>
    <cellStyle name="T_Book1_Donvi_Bao cao XDCB 2015-Tong hop.ok_Bao cao XDCB 2016-Tong hop.OK 2" xfId="365"/>
    <cellStyle name="T_Book1_Donvi_Bao cao XDCB 2015-Tong hop.ok_DMCT 2016-2020" xfId="366"/>
    <cellStyle name="T_Book1_Donvi_Bao cao XDCB 2015-Tong hop.ok_DMCT 2016-2020 2" xfId="367"/>
    <cellStyle name="T_Book1_Donvi_Bao cao XDCB 2015-Tong hop_1" xfId="368"/>
    <cellStyle name="T_Book1_Donvi_Bao cao XDCB 2015-Tong hop_1_Bao cao tong hop XDCB 2016-ok" xfId="369"/>
    <cellStyle name="T_Book1_Donvi_Bao cao XDCB 2015-Tong hop_1_Bao cao tong hop XDCB 2016-ok 2" xfId="370"/>
    <cellStyle name="T_Book1_Donvi_Bao cao XDCB 2015-Tong hop_1_Bao cao XDCB 2016-Tong hop" xfId="371"/>
    <cellStyle name="T_Book1_Donvi_Bao cao XDCB 2015-Tong hop_1_Bao cao XDCB 2016-Tong hop 2" xfId="372"/>
    <cellStyle name="T_Book1_Donvi_Bao cao XDCB 2015-Tong hop_1_Bao cao XDCB 2016-Tong hop.OK" xfId="373"/>
    <cellStyle name="T_Book1_Donvi_Bao cao XDCB 2015-Tong hop_1_Bao cao XDCB 2016-Tong hop.OK 2" xfId="374"/>
    <cellStyle name="T_Book1_Donvi_Bao cao XDCB 2015-Tong hop_1_DMCT 2016-2020" xfId="375"/>
    <cellStyle name="T_Book1_Donvi_Bao cao XDCB 2015-Tong hop_1_DMCT 2016-2020 2" xfId="376"/>
    <cellStyle name="T_Book1_Donvi_Bao cao XDCB 2015-Tong hop_Bao cao tong hop XDCB 2016-ok" xfId="377"/>
    <cellStyle name="T_Book1_Donvi_Bao cao XDCB 2015-Tong hop_Bao cao tong hop XDCB 2016-ok 2" xfId="378"/>
    <cellStyle name="T_Book1_Donvi_Bao cao XDCB 2015-Tong hop_Bao cao XDCB 2015-Tong hop" xfId="379"/>
    <cellStyle name="T_Book1_Donvi_Bao cao XDCB 2015-Tong hop_Bao cao XDCB 2015-Tong hop.ok" xfId="380"/>
    <cellStyle name="T_Book1_Donvi_Bao cao XDCB 2015-Tong hop_Bao cao XDCB 2015-Tong hop.ok_Bao cao tong hop XDCB 2016-ok" xfId="381"/>
    <cellStyle name="T_Book1_Donvi_Bao cao XDCB 2015-Tong hop_Bao cao XDCB 2015-Tong hop.ok_Bao cao tong hop XDCB 2016-ok 2" xfId="382"/>
    <cellStyle name="T_Book1_Donvi_Bao cao XDCB 2015-Tong hop_Bao cao XDCB 2015-Tong hop.ok_Bao cao XDCB 2016-Tong hop" xfId="383"/>
    <cellStyle name="T_Book1_Donvi_Bao cao XDCB 2015-Tong hop_Bao cao XDCB 2015-Tong hop.ok_Bao cao XDCB 2016-Tong hop 2" xfId="384"/>
    <cellStyle name="T_Book1_Donvi_Bao cao XDCB 2015-Tong hop_Bao cao XDCB 2015-Tong hop.ok_Bao cao XDCB 2016-Tong hop.OK" xfId="385"/>
    <cellStyle name="T_Book1_Donvi_Bao cao XDCB 2015-Tong hop_Bao cao XDCB 2015-Tong hop.ok_Bao cao XDCB 2016-Tong hop.OK 2" xfId="386"/>
    <cellStyle name="T_Book1_Donvi_Bao cao XDCB 2015-Tong hop_Bao cao XDCB 2015-Tong hop.ok_DMCT 2016-2020" xfId="387"/>
    <cellStyle name="T_Book1_Donvi_Bao cao XDCB 2015-Tong hop_Bao cao XDCB 2015-Tong hop.ok_DMCT 2016-2020 2" xfId="388"/>
    <cellStyle name="T_Book1_Donvi_Bao cao XDCB 2015-Tong hop_Bao cao XDCB 2015-Tong hop_Bao cao tong hop XDCB 2016-ok" xfId="389"/>
    <cellStyle name="T_Book1_Donvi_Bao cao XDCB 2015-Tong hop_Bao cao XDCB 2015-Tong hop_Bao cao tong hop XDCB 2016-ok 2" xfId="390"/>
    <cellStyle name="T_Book1_Donvi_Bao cao XDCB 2015-Tong hop_Bao cao XDCB 2015-Tong hop_Bao cao XDCB 2016-Tong hop" xfId="391"/>
    <cellStyle name="T_Book1_Donvi_Bao cao XDCB 2015-Tong hop_Bao cao XDCB 2015-Tong hop_Bao cao XDCB 2016-Tong hop 2" xfId="392"/>
    <cellStyle name="T_Book1_Donvi_Bao cao XDCB 2015-Tong hop_Bao cao XDCB 2015-Tong hop_Bao cao XDCB 2016-Tong hop.OK" xfId="393"/>
    <cellStyle name="T_Book1_Donvi_Bao cao XDCB 2015-Tong hop_Bao cao XDCB 2015-Tong hop_Bao cao XDCB 2016-Tong hop.OK 2" xfId="394"/>
    <cellStyle name="T_Book1_Donvi_Bao cao XDCB 2015-Tong hop_Bao cao XDCB 2015-Tong hop_DMCT 2016-2020" xfId="395"/>
    <cellStyle name="T_Book1_Donvi_Bao cao XDCB 2015-Tong hop_Bao cao XDCB 2015-Tong hop_DMCT 2016-2020 2" xfId="396"/>
    <cellStyle name="T_Book1_Donvi_Bao cao XDCB 2015-Tong hop_Bao cao XDCB 2015-Tong hop-30)" xfId="397"/>
    <cellStyle name="T_Book1_Donvi_Bao cao XDCB 2015-Tong hop_Bao cao XDCB 2015-Tong hop-30)_Bao cao tong hop XDCB 2016-ok" xfId="398"/>
    <cellStyle name="T_Book1_Donvi_Bao cao XDCB 2015-Tong hop_Bao cao XDCB 2015-Tong hop-30)_Bao cao tong hop XDCB 2016-ok 2" xfId="399"/>
    <cellStyle name="T_Book1_Donvi_Bao cao XDCB 2015-Tong hop_Bao cao XDCB 2015-Tong hop-30)_Bao cao XDCB 2016-Tong hop" xfId="400"/>
    <cellStyle name="T_Book1_Donvi_Bao cao XDCB 2015-Tong hop_Bao cao XDCB 2015-Tong hop-30)_Bao cao XDCB 2016-Tong hop 2" xfId="401"/>
    <cellStyle name="T_Book1_Donvi_Bao cao XDCB 2015-Tong hop_Bao cao XDCB 2015-Tong hop-30)_Bao cao XDCB 2016-Tong hop.OK" xfId="402"/>
    <cellStyle name="T_Book1_Donvi_Bao cao XDCB 2015-Tong hop_Bao cao XDCB 2015-Tong hop-30)_Bao cao XDCB 2016-Tong hop.OK 2" xfId="403"/>
    <cellStyle name="T_Book1_Donvi_Bao cao XDCB 2015-Tong hop_Bao cao XDCB 2015-Tong hop-30)_DMCT 2016-2020" xfId="404"/>
    <cellStyle name="T_Book1_Donvi_Bao cao XDCB 2015-Tong hop_Bao cao XDCB 2015-Tong hop-30)_DMCT 2016-2020 2" xfId="405"/>
    <cellStyle name="T_Book1_Donvi_Bao cao XDCB 2015-Tong hop_Bao cao XDCB 2016-Tong hop" xfId="406"/>
    <cellStyle name="T_Book1_Donvi_Bao cao XDCB 2015-Tong hop_Bao cao XDCB 2016-Tong hop 2" xfId="407"/>
    <cellStyle name="T_Book1_Donvi_Bao cao XDCB 2015-Tong hop_Bao cao XDCB 2016-Tong hop.OK" xfId="408"/>
    <cellStyle name="T_Book1_Donvi_Bao cao XDCB 2015-Tong hop_Bao cao XDCB 2016-Tong hop.OK 2" xfId="409"/>
    <cellStyle name="T_Book1_Donvi_Bao cao XDCB 2015-Tong hop_DMCT 2016-2020" xfId="410"/>
    <cellStyle name="T_Book1_Donvi_Bao cao XDCB 2015-Tong hop_DMCT 2016-2020 2" xfId="411"/>
    <cellStyle name="T_Book1_Donvi_Bao cao XDCB 2015-Tong hop-30)" xfId="412"/>
    <cellStyle name="T_Book1_Donvi_Bao cao XDCB 2015-Tong hop-30)_Bao cao tong hop XDCB 2016-ok" xfId="413"/>
    <cellStyle name="T_Book1_Donvi_Bao cao XDCB 2015-Tong hop-30)_Bao cao tong hop XDCB 2016-ok 2" xfId="414"/>
    <cellStyle name="T_Book1_Donvi_Bao cao XDCB 2015-Tong hop-30)_Bao cao XDCB 2016-Tong hop" xfId="415"/>
    <cellStyle name="T_Book1_Donvi_Bao cao XDCB 2015-Tong hop-30)_Bao cao XDCB 2016-Tong hop 2" xfId="416"/>
    <cellStyle name="T_Book1_Donvi_Bao cao XDCB 2015-Tong hop-30)_Bao cao XDCB 2016-Tong hop.OK" xfId="417"/>
    <cellStyle name="T_Book1_Donvi_Bao cao XDCB 2015-Tong hop-30)_Bao cao XDCB 2016-Tong hop.OK 2" xfId="418"/>
    <cellStyle name="T_Book1_Donvi_Bao cao XDCB 2015-Tong hop-30)_DMCT 2016-2020" xfId="419"/>
    <cellStyle name="T_Book1_Donvi_Bao cao XDCB 2015-Tong hop-30)_DMCT 2016-2020 2" xfId="420"/>
    <cellStyle name="T_Book1_Donvi_Bao cao XDCB 2016-Tong hop" xfId="421"/>
    <cellStyle name="T_Book1_Donvi_Bao cao XDCB 2016-Tong hop 2" xfId="422"/>
    <cellStyle name="T_Book1_Donvi_Bao cao XDCB 2016-Tong hop.OK" xfId="423"/>
    <cellStyle name="T_Book1_Donvi_Bao cao XDCB 2016-Tong hop.OK 2" xfId="424"/>
    <cellStyle name="T_Book1_Donvi_DMCT 2016-2020" xfId="425"/>
    <cellStyle name="T_Book1_Donvi_DMCT 2016-2020 2" xfId="426"/>
    <cellStyle name="T_Book1_KC-HT" xfId="427"/>
    <cellStyle name="T_Book1_KC-HT_Bao cao tong hop XDCB 2016-ok" xfId="428"/>
    <cellStyle name="T_Book1_KC-HT_Bao cao tong hop XDCB 2016-ok 2" xfId="429"/>
    <cellStyle name="T_Book1_KC-HT_Bao cao XDCB 2015-Tong hop" xfId="430"/>
    <cellStyle name="T_Book1_KC-HT_Bao cao XDCB 2015-Tong hop.ok" xfId="431"/>
    <cellStyle name="T_Book1_KC-HT_Bao cao XDCB 2015-Tong hop.ok_Bao cao tong hop XDCB 2016-ok" xfId="432"/>
    <cellStyle name="T_Book1_KC-HT_Bao cao XDCB 2015-Tong hop.ok_Bao cao tong hop XDCB 2016-ok 2" xfId="433"/>
    <cellStyle name="T_Book1_KC-HT_Bao cao XDCB 2015-Tong hop.ok_Bao cao XDCB 2016-Tong hop" xfId="434"/>
    <cellStyle name="T_Book1_KC-HT_Bao cao XDCB 2015-Tong hop.ok_Bao cao XDCB 2016-Tong hop 2" xfId="435"/>
    <cellStyle name="T_Book1_KC-HT_Bao cao XDCB 2015-Tong hop.ok_Bao cao XDCB 2016-Tong hop.OK" xfId="436"/>
    <cellStyle name="T_Book1_KC-HT_Bao cao XDCB 2015-Tong hop.ok_Bao cao XDCB 2016-Tong hop.OK 2" xfId="437"/>
    <cellStyle name="T_Book1_KC-HT_Bao cao XDCB 2015-Tong hop.ok_DMCT 2016-2020" xfId="438"/>
    <cellStyle name="T_Book1_KC-HT_Bao cao XDCB 2015-Tong hop.ok_DMCT 2016-2020 2" xfId="439"/>
    <cellStyle name="T_Book1_KC-HT_Bao cao XDCB 2015-Tong hop_1" xfId="440"/>
    <cellStyle name="T_Book1_KC-HT_Bao cao XDCB 2015-Tong hop_1_Bao cao tong hop XDCB 2016-ok" xfId="441"/>
    <cellStyle name="T_Book1_KC-HT_Bao cao XDCB 2015-Tong hop_1_Bao cao tong hop XDCB 2016-ok 2" xfId="442"/>
    <cellStyle name="T_Book1_KC-HT_Bao cao XDCB 2015-Tong hop_1_Bao cao XDCB 2016-Tong hop" xfId="443"/>
    <cellStyle name="T_Book1_KC-HT_Bao cao XDCB 2015-Tong hop_1_Bao cao XDCB 2016-Tong hop 2" xfId="444"/>
    <cellStyle name="T_Book1_KC-HT_Bao cao XDCB 2015-Tong hop_1_Bao cao XDCB 2016-Tong hop.OK" xfId="445"/>
    <cellStyle name="T_Book1_KC-HT_Bao cao XDCB 2015-Tong hop_1_Bao cao XDCB 2016-Tong hop.OK 2" xfId="446"/>
    <cellStyle name="T_Book1_KC-HT_Bao cao XDCB 2015-Tong hop_1_DMCT 2016-2020" xfId="447"/>
    <cellStyle name="T_Book1_KC-HT_Bao cao XDCB 2015-Tong hop_1_DMCT 2016-2020 2" xfId="448"/>
    <cellStyle name="T_Book1_KC-HT_Bao cao XDCB 2015-Tong hop_Bao cao tong hop XDCB 2016-ok" xfId="449"/>
    <cellStyle name="T_Book1_KC-HT_Bao cao XDCB 2015-Tong hop_Bao cao tong hop XDCB 2016-ok 2" xfId="450"/>
    <cellStyle name="T_Book1_KC-HT_Bao cao XDCB 2015-Tong hop_Bao cao XDCB 2015-Tong hop" xfId="451"/>
    <cellStyle name="T_Book1_KC-HT_Bao cao XDCB 2015-Tong hop_Bao cao XDCB 2015-Tong hop.ok" xfId="452"/>
    <cellStyle name="T_Book1_KC-HT_Bao cao XDCB 2015-Tong hop_Bao cao XDCB 2015-Tong hop.ok_Bao cao tong hop XDCB 2016-ok" xfId="453"/>
    <cellStyle name="T_Book1_KC-HT_Bao cao XDCB 2015-Tong hop_Bao cao XDCB 2015-Tong hop.ok_Bao cao tong hop XDCB 2016-ok 2" xfId="454"/>
    <cellStyle name="T_Book1_KC-HT_Bao cao XDCB 2015-Tong hop_Bao cao XDCB 2015-Tong hop.ok_Bao cao XDCB 2016-Tong hop" xfId="455"/>
    <cellStyle name="T_Book1_KC-HT_Bao cao XDCB 2015-Tong hop_Bao cao XDCB 2015-Tong hop.ok_Bao cao XDCB 2016-Tong hop 2" xfId="456"/>
    <cellStyle name="T_Book1_KC-HT_Bao cao XDCB 2015-Tong hop_Bao cao XDCB 2015-Tong hop.ok_Bao cao XDCB 2016-Tong hop.OK" xfId="457"/>
    <cellStyle name="T_Book1_KC-HT_Bao cao XDCB 2015-Tong hop_Bao cao XDCB 2015-Tong hop.ok_Bao cao XDCB 2016-Tong hop.OK 2" xfId="458"/>
    <cellStyle name="T_Book1_KC-HT_Bao cao XDCB 2015-Tong hop_Bao cao XDCB 2015-Tong hop.ok_DMCT 2016-2020" xfId="459"/>
    <cellStyle name="T_Book1_KC-HT_Bao cao XDCB 2015-Tong hop_Bao cao XDCB 2015-Tong hop.ok_DMCT 2016-2020 2" xfId="460"/>
    <cellStyle name="T_Book1_KC-HT_Bao cao XDCB 2015-Tong hop_Bao cao XDCB 2015-Tong hop_Bao cao tong hop XDCB 2016-ok" xfId="461"/>
    <cellStyle name="T_Book1_KC-HT_Bao cao XDCB 2015-Tong hop_Bao cao XDCB 2015-Tong hop_Bao cao tong hop XDCB 2016-ok 2" xfId="462"/>
    <cellStyle name="T_Book1_KC-HT_Bao cao XDCB 2015-Tong hop_Bao cao XDCB 2015-Tong hop_Bao cao XDCB 2016-Tong hop" xfId="463"/>
    <cellStyle name="T_Book1_KC-HT_Bao cao XDCB 2015-Tong hop_Bao cao XDCB 2015-Tong hop_Bao cao XDCB 2016-Tong hop 2" xfId="464"/>
    <cellStyle name="T_Book1_KC-HT_Bao cao XDCB 2015-Tong hop_Bao cao XDCB 2015-Tong hop_Bao cao XDCB 2016-Tong hop.OK" xfId="465"/>
    <cellStyle name="T_Book1_KC-HT_Bao cao XDCB 2015-Tong hop_Bao cao XDCB 2015-Tong hop_Bao cao XDCB 2016-Tong hop.OK 2" xfId="466"/>
    <cellStyle name="T_Book1_KC-HT_Bao cao XDCB 2015-Tong hop_Bao cao XDCB 2015-Tong hop_DMCT 2016-2020" xfId="467"/>
    <cellStyle name="T_Book1_KC-HT_Bao cao XDCB 2015-Tong hop_Bao cao XDCB 2015-Tong hop_DMCT 2016-2020 2" xfId="468"/>
    <cellStyle name="T_Book1_KC-HT_Bao cao XDCB 2015-Tong hop_Bao cao XDCB 2015-Tong hop-30)" xfId="469"/>
    <cellStyle name="T_Book1_KC-HT_Bao cao XDCB 2015-Tong hop_Bao cao XDCB 2015-Tong hop-30)_Bao cao tong hop XDCB 2016-ok" xfId="470"/>
    <cellStyle name="T_Book1_KC-HT_Bao cao XDCB 2015-Tong hop_Bao cao XDCB 2015-Tong hop-30)_Bao cao tong hop XDCB 2016-ok 2" xfId="471"/>
    <cellStyle name="T_Book1_KC-HT_Bao cao XDCB 2015-Tong hop_Bao cao XDCB 2015-Tong hop-30)_Bao cao XDCB 2016-Tong hop" xfId="472"/>
    <cellStyle name="T_Book1_KC-HT_Bao cao XDCB 2015-Tong hop_Bao cao XDCB 2015-Tong hop-30)_Bao cao XDCB 2016-Tong hop 2" xfId="473"/>
    <cellStyle name="T_Book1_KC-HT_Bao cao XDCB 2015-Tong hop_Bao cao XDCB 2015-Tong hop-30)_Bao cao XDCB 2016-Tong hop.OK" xfId="474"/>
    <cellStyle name="T_Book1_KC-HT_Bao cao XDCB 2015-Tong hop_Bao cao XDCB 2015-Tong hop-30)_Bao cao XDCB 2016-Tong hop.OK 2" xfId="475"/>
    <cellStyle name="T_Book1_KC-HT_Bao cao XDCB 2015-Tong hop_Bao cao XDCB 2015-Tong hop-30)_DMCT 2016-2020" xfId="476"/>
    <cellStyle name="T_Book1_KC-HT_Bao cao XDCB 2015-Tong hop_Bao cao XDCB 2015-Tong hop-30)_DMCT 2016-2020 2" xfId="477"/>
    <cellStyle name="T_Book1_KC-HT_Bao cao XDCB 2015-Tong hop_Bao cao XDCB 2016-Tong hop" xfId="478"/>
    <cellStyle name="T_Book1_KC-HT_Bao cao XDCB 2015-Tong hop_Bao cao XDCB 2016-Tong hop 2" xfId="479"/>
    <cellStyle name="T_Book1_KC-HT_Bao cao XDCB 2015-Tong hop_Bao cao XDCB 2016-Tong hop.OK" xfId="480"/>
    <cellStyle name="T_Book1_KC-HT_Bao cao XDCB 2015-Tong hop_Bao cao XDCB 2016-Tong hop.OK 2" xfId="481"/>
    <cellStyle name="T_Book1_KC-HT_Bao cao XDCB 2015-Tong hop_DMCT 2016-2020" xfId="482"/>
    <cellStyle name="T_Book1_KC-HT_Bao cao XDCB 2015-Tong hop_DMCT 2016-2020 2" xfId="483"/>
    <cellStyle name="T_Book1_KC-HT_Bao cao XDCB 2015-Tong hop-30)" xfId="484"/>
    <cellStyle name="T_Book1_KC-HT_Bao cao XDCB 2015-Tong hop-30)_Bao cao tong hop XDCB 2016-ok" xfId="485"/>
    <cellStyle name="T_Book1_KC-HT_Bao cao XDCB 2015-Tong hop-30)_Bao cao tong hop XDCB 2016-ok 2" xfId="486"/>
    <cellStyle name="T_Book1_KC-HT_Bao cao XDCB 2015-Tong hop-30)_Bao cao XDCB 2016-Tong hop" xfId="487"/>
    <cellStyle name="T_Book1_KC-HT_Bao cao XDCB 2015-Tong hop-30)_Bao cao XDCB 2016-Tong hop 2" xfId="488"/>
    <cellStyle name="T_Book1_KC-HT_Bao cao XDCB 2015-Tong hop-30)_Bao cao XDCB 2016-Tong hop.OK" xfId="489"/>
    <cellStyle name="T_Book1_KC-HT_Bao cao XDCB 2015-Tong hop-30)_Bao cao XDCB 2016-Tong hop.OK 2" xfId="490"/>
    <cellStyle name="T_Book1_KC-HT_Bao cao XDCB 2015-Tong hop-30)_DMCT 2016-2020" xfId="491"/>
    <cellStyle name="T_Book1_KC-HT_Bao cao XDCB 2015-Tong hop-30)_DMCT 2016-2020 2" xfId="492"/>
    <cellStyle name="T_Book1_KC-HT_Bao cao XDCB 2016-Tong hop" xfId="493"/>
    <cellStyle name="T_Book1_KC-HT_Bao cao XDCB 2016-Tong hop 2" xfId="494"/>
    <cellStyle name="T_Book1_KC-HT_Bao cao XDCB 2016-Tong hop.OK" xfId="495"/>
    <cellStyle name="T_Book1_KC-HT_Bao cao XDCB 2016-Tong hop.OK 2" xfId="496"/>
    <cellStyle name="T_Book1_KC-HT_DMCT 2016-2020" xfId="497"/>
    <cellStyle name="T_Book1_KC-HT_DMCT 2016-2020 2" xfId="498"/>
    <cellStyle name="T_DMCT 2016-2020" xfId="499"/>
    <cellStyle name="T_DMCT 2016-2020 2" xfId="500"/>
    <cellStyle name="T_Donvi" xfId="501"/>
    <cellStyle name="T_Donvi_Bao cao tong hop XDCB 2016-ok" xfId="502"/>
    <cellStyle name="T_Donvi_Bao cao tong hop XDCB 2016-ok 2" xfId="503"/>
    <cellStyle name="T_Donvi_Bao cao XDCB 2015-Tong hop" xfId="504"/>
    <cellStyle name="T_Donvi_Bao cao XDCB 2015-Tong hop.ok" xfId="505"/>
    <cellStyle name="T_Donvi_Bao cao XDCB 2015-Tong hop.ok_Bao cao tong hop XDCB 2016-ok" xfId="506"/>
    <cellStyle name="T_Donvi_Bao cao XDCB 2015-Tong hop.ok_Bao cao tong hop XDCB 2016-ok 2" xfId="507"/>
    <cellStyle name="T_Donvi_Bao cao XDCB 2015-Tong hop.ok_Bao cao XDCB 2016-Tong hop" xfId="508"/>
    <cellStyle name="T_Donvi_Bao cao XDCB 2015-Tong hop.ok_Bao cao XDCB 2016-Tong hop 2" xfId="509"/>
    <cellStyle name="T_Donvi_Bao cao XDCB 2015-Tong hop.ok_Bao cao XDCB 2016-Tong hop.OK" xfId="510"/>
    <cellStyle name="T_Donvi_Bao cao XDCB 2015-Tong hop.ok_Bao cao XDCB 2016-Tong hop.OK 2" xfId="511"/>
    <cellStyle name="T_Donvi_Bao cao XDCB 2015-Tong hop.ok_DMCT 2016-2020" xfId="512"/>
    <cellStyle name="T_Donvi_Bao cao XDCB 2015-Tong hop.ok_DMCT 2016-2020 2" xfId="513"/>
    <cellStyle name="T_Donvi_Bao cao XDCB 2015-Tong hop_1" xfId="514"/>
    <cellStyle name="T_Donvi_Bao cao XDCB 2015-Tong hop_1_Bao cao tong hop XDCB 2016-ok" xfId="515"/>
    <cellStyle name="T_Donvi_Bao cao XDCB 2015-Tong hop_1_Bao cao tong hop XDCB 2016-ok 2" xfId="516"/>
    <cellStyle name="T_Donvi_Bao cao XDCB 2015-Tong hop_1_Bao cao XDCB 2016-Tong hop" xfId="517"/>
    <cellStyle name="T_Donvi_Bao cao XDCB 2015-Tong hop_1_Bao cao XDCB 2016-Tong hop 2" xfId="518"/>
    <cellStyle name="T_Donvi_Bao cao XDCB 2015-Tong hop_1_Bao cao XDCB 2016-Tong hop.OK" xfId="519"/>
    <cellStyle name="T_Donvi_Bao cao XDCB 2015-Tong hop_1_Bao cao XDCB 2016-Tong hop.OK 2" xfId="520"/>
    <cellStyle name="T_Donvi_Bao cao XDCB 2015-Tong hop_1_DMCT 2016-2020" xfId="521"/>
    <cellStyle name="T_Donvi_Bao cao XDCB 2015-Tong hop_1_DMCT 2016-2020 2" xfId="522"/>
    <cellStyle name="T_Donvi_Bao cao XDCB 2015-Tong hop_Bao cao tong hop XDCB 2016-ok" xfId="523"/>
    <cellStyle name="T_Donvi_Bao cao XDCB 2015-Tong hop_Bao cao tong hop XDCB 2016-ok 2" xfId="524"/>
    <cellStyle name="T_Donvi_Bao cao XDCB 2015-Tong hop_Bao cao XDCB 2015-Tong hop" xfId="525"/>
    <cellStyle name="T_Donvi_Bao cao XDCB 2015-Tong hop_Bao cao XDCB 2015-Tong hop.ok" xfId="526"/>
    <cellStyle name="T_Donvi_Bao cao XDCB 2015-Tong hop_Bao cao XDCB 2015-Tong hop.ok_Bao cao tong hop XDCB 2016-ok" xfId="527"/>
    <cellStyle name="T_Donvi_Bao cao XDCB 2015-Tong hop_Bao cao XDCB 2015-Tong hop.ok_Bao cao tong hop XDCB 2016-ok 2" xfId="528"/>
    <cellStyle name="T_Donvi_Bao cao XDCB 2015-Tong hop_Bao cao XDCB 2015-Tong hop.ok_Bao cao XDCB 2016-Tong hop" xfId="529"/>
    <cellStyle name="T_Donvi_Bao cao XDCB 2015-Tong hop_Bao cao XDCB 2015-Tong hop.ok_Bao cao XDCB 2016-Tong hop 2" xfId="530"/>
    <cellStyle name="T_Donvi_Bao cao XDCB 2015-Tong hop_Bao cao XDCB 2015-Tong hop.ok_Bao cao XDCB 2016-Tong hop.OK" xfId="531"/>
    <cellStyle name="T_Donvi_Bao cao XDCB 2015-Tong hop_Bao cao XDCB 2015-Tong hop.ok_Bao cao XDCB 2016-Tong hop.OK 2" xfId="532"/>
    <cellStyle name="T_Donvi_Bao cao XDCB 2015-Tong hop_Bao cao XDCB 2015-Tong hop.ok_DMCT 2016-2020" xfId="533"/>
    <cellStyle name="T_Donvi_Bao cao XDCB 2015-Tong hop_Bao cao XDCB 2015-Tong hop.ok_DMCT 2016-2020 2" xfId="534"/>
    <cellStyle name="T_Donvi_Bao cao XDCB 2015-Tong hop_Bao cao XDCB 2015-Tong hop_Bao cao tong hop XDCB 2016-ok" xfId="535"/>
    <cellStyle name="T_Donvi_Bao cao XDCB 2015-Tong hop_Bao cao XDCB 2015-Tong hop_Bao cao tong hop XDCB 2016-ok 2" xfId="536"/>
    <cellStyle name="T_Donvi_Bao cao XDCB 2015-Tong hop_Bao cao XDCB 2015-Tong hop_Bao cao XDCB 2016-Tong hop" xfId="537"/>
    <cellStyle name="T_Donvi_Bao cao XDCB 2015-Tong hop_Bao cao XDCB 2015-Tong hop_Bao cao XDCB 2016-Tong hop 2" xfId="538"/>
    <cellStyle name="T_Donvi_Bao cao XDCB 2015-Tong hop_Bao cao XDCB 2015-Tong hop_Bao cao XDCB 2016-Tong hop.OK" xfId="539"/>
    <cellStyle name="T_Donvi_Bao cao XDCB 2015-Tong hop_Bao cao XDCB 2015-Tong hop_Bao cao XDCB 2016-Tong hop.OK 2" xfId="540"/>
    <cellStyle name="T_Donvi_Bao cao XDCB 2015-Tong hop_Bao cao XDCB 2015-Tong hop_DMCT 2016-2020" xfId="541"/>
    <cellStyle name="T_Donvi_Bao cao XDCB 2015-Tong hop_Bao cao XDCB 2015-Tong hop_DMCT 2016-2020 2" xfId="542"/>
    <cellStyle name="T_Donvi_Bao cao XDCB 2015-Tong hop_Bao cao XDCB 2015-Tong hop-30)" xfId="543"/>
    <cellStyle name="T_Donvi_Bao cao XDCB 2015-Tong hop_Bao cao XDCB 2015-Tong hop-30)_Bao cao tong hop XDCB 2016-ok" xfId="544"/>
    <cellStyle name="T_Donvi_Bao cao XDCB 2015-Tong hop_Bao cao XDCB 2015-Tong hop-30)_Bao cao tong hop XDCB 2016-ok 2" xfId="545"/>
    <cellStyle name="T_Donvi_Bao cao XDCB 2015-Tong hop_Bao cao XDCB 2015-Tong hop-30)_Bao cao XDCB 2016-Tong hop" xfId="546"/>
    <cellStyle name="T_Donvi_Bao cao XDCB 2015-Tong hop_Bao cao XDCB 2015-Tong hop-30)_Bao cao XDCB 2016-Tong hop 2" xfId="547"/>
    <cellStyle name="T_Donvi_Bao cao XDCB 2015-Tong hop_Bao cao XDCB 2015-Tong hop-30)_Bao cao XDCB 2016-Tong hop.OK" xfId="548"/>
    <cellStyle name="T_Donvi_Bao cao XDCB 2015-Tong hop_Bao cao XDCB 2015-Tong hop-30)_Bao cao XDCB 2016-Tong hop.OK 2" xfId="549"/>
    <cellStyle name="T_Donvi_Bao cao XDCB 2015-Tong hop_Bao cao XDCB 2015-Tong hop-30)_DMCT 2016-2020" xfId="550"/>
    <cellStyle name="T_Donvi_Bao cao XDCB 2015-Tong hop_Bao cao XDCB 2015-Tong hop-30)_DMCT 2016-2020 2" xfId="551"/>
    <cellStyle name="T_Donvi_Bao cao XDCB 2015-Tong hop_Bao cao XDCB 2016-Tong hop" xfId="552"/>
    <cellStyle name="T_Donvi_Bao cao XDCB 2015-Tong hop_Bao cao XDCB 2016-Tong hop 2" xfId="553"/>
    <cellStyle name="T_Donvi_Bao cao XDCB 2015-Tong hop_Bao cao XDCB 2016-Tong hop.OK" xfId="554"/>
    <cellStyle name="T_Donvi_Bao cao XDCB 2015-Tong hop_Bao cao XDCB 2016-Tong hop.OK 2" xfId="555"/>
    <cellStyle name="T_Donvi_Bao cao XDCB 2015-Tong hop_DMCT 2016-2020" xfId="556"/>
    <cellStyle name="T_Donvi_Bao cao XDCB 2015-Tong hop_DMCT 2016-2020 2" xfId="557"/>
    <cellStyle name="T_Donvi_Bao cao XDCB 2015-Tong hop-30)" xfId="558"/>
    <cellStyle name="T_Donvi_Bao cao XDCB 2015-Tong hop-30)_Bao cao tong hop XDCB 2016-ok" xfId="559"/>
    <cellStyle name="T_Donvi_Bao cao XDCB 2015-Tong hop-30)_Bao cao tong hop XDCB 2016-ok 2" xfId="560"/>
    <cellStyle name="T_Donvi_Bao cao XDCB 2015-Tong hop-30)_Bao cao XDCB 2016-Tong hop" xfId="561"/>
    <cellStyle name="T_Donvi_Bao cao XDCB 2015-Tong hop-30)_Bao cao XDCB 2016-Tong hop 2" xfId="562"/>
    <cellStyle name="T_Donvi_Bao cao XDCB 2015-Tong hop-30)_Bao cao XDCB 2016-Tong hop.OK" xfId="563"/>
    <cellStyle name="T_Donvi_Bao cao XDCB 2015-Tong hop-30)_Bao cao XDCB 2016-Tong hop.OK 2" xfId="564"/>
    <cellStyle name="T_Donvi_Bao cao XDCB 2015-Tong hop-30)_DMCT 2016-2020" xfId="565"/>
    <cellStyle name="T_Donvi_Bao cao XDCB 2015-Tong hop-30)_DMCT 2016-2020 2" xfId="566"/>
    <cellStyle name="T_Donvi_Bao cao XDCB 2016-Tong hop" xfId="567"/>
    <cellStyle name="T_Donvi_Bao cao XDCB 2016-Tong hop 2" xfId="568"/>
    <cellStyle name="T_Donvi_Bao cao XDCB 2016-Tong hop.OK" xfId="569"/>
    <cellStyle name="T_Donvi_Bao cao XDCB 2016-Tong hop.OK 2" xfId="570"/>
    <cellStyle name="T_Donvi_DMCT 2016-2020" xfId="571"/>
    <cellStyle name="T_Donvi_DMCT 2016-2020 2" xfId="572"/>
    <cellStyle name="T_KC-HT" xfId="573"/>
    <cellStyle name="T_KC-HT_Bao cao tong hop XDCB 2016-ok" xfId="574"/>
    <cellStyle name="T_KC-HT_Bao cao tong hop XDCB 2016-ok 2" xfId="575"/>
    <cellStyle name="T_KC-HT_Bao cao XDCB 2015-Tong hop" xfId="576"/>
    <cellStyle name="T_KC-HT_Bao cao XDCB 2015-Tong hop.ok" xfId="577"/>
    <cellStyle name="T_KC-HT_Bao cao XDCB 2015-Tong hop.ok_Bao cao tong hop XDCB 2016-ok" xfId="578"/>
    <cellStyle name="T_KC-HT_Bao cao XDCB 2015-Tong hop.ok_Bao cao tong hop XDCB 2016-ok 2" xfId="579"/>
    <cellStyle name="T_KC-HT_Bao cao XDCB 2015-Tong hop.ok_Bao cao XDCB 2016-Tong hop" xfId="580"/>
    <cellStyle name="T_KC-HT_Bao cao XDCB 2015-Tong hop.ok_Bao cao XDCB 2016-Tong hop 2" xfId="581"/>
    <cellStyle name="T_KC-HT_Bao cao XDCB 2015-Tong hop.ok_Bao cao XDCB 2016-Tong hop.OK" xfId="582"/>
    <cellStyle name="T_KC-HT_Bao cao XDCB 2015-Tong hop.ok_Bao cao XDCB 2016-Tong hop.OK 2" xfId="583"/>
    <cellStyle name="T_KC-HT_Bao cao XDCB 2015-Tong hop.ok_DMCT 2016-2020" xfId="584"/>
    <cellStyle name="T_KC-HT_Bao cao XDCB 2015-Tong hop.ok_DMCT 2016-2020 2" xfId="585"/>
    <cellStyle name="T_KC-HT_Bao cao XDCB 2015-Tong hop_1" xfId="586"/>
    <cellStyle name="T_KC-HT_Bao cao XDCB 2015-Tong hop_1_Bao cao tong hop XDCB 2016-ok" xfId="587"/>
    <cellStyle name="T_KC-HT_Bao cao XDCB 2015-Tong hop_1_Bao cao tong hop XDCB 2016-ok 2" xfId="588"/>
    <cellStyle name="T_KC-HT_Bao cao XDCB 2015-Tong hop_1_Bao cao XDCB 2016-Tong hop" xfId="589"/>
    <cellStyle name="T_KC-HT_Bao cao XDCB 2015-Tong hop_1_Bao cao XDCB 2016-Tong hop 2" xfId="590"/>
    <cellStyle name="T_KC-HT_Bao cao XDCB 2015-Tong hop_1_Bao cao XDCB 2016-Tong hop.OK" xfId="591"/>
    <cellStyle name="T_KC-HT_Bao cao XDCB 2015-Tong hop_1_Bao cao XDCB 2016-Tong hop.OK 2" xfId="592"/>
    <cellStyle name="T_KC-HT_Bao cao XDCB 2015-Tong hop_1_DMCT 2016-2020" xfId="593"/>
    <cellStyle name="T_KC-HT_Bao cao XDCB 2015-Tong hop_1_DMCT 2016-2020 2" xfId="594"/>
    <cellStyle name="T_KC-HT_Bao cao XDCB 2015-Tong hop_Bao cao tong hop XDCB 2016-ok" xfId="595"/>
    <cellStyle name="T_KC-HT_Bao cao XDCB 2015-Tong hop_Bao cao tong hop XDCB 2016-ok 2" xfId="596"/>
    <cellStyle name="T_KC-HT_Bao cao XDCB 2015-Tong hop_Bao cao XDCB 2015-Tong hop" xfId="597"/>
    <cellStyle name="T_KC-HT_Bao cao XDCB 2015-Tong hop_Bao cao XDCB 2015-Tong hop.ok" xfId="598"/>
    <cellStyle name="T_KC-HT_Bao cao XDCB 2015-Tong hop_Bao cao XDCB 2015-Tong hop.ok_Bao cao tong hop XDCB 2016-ok" xfId="599"/>
    <cellStyle name="T_KC-HT_Bao cao XDCB 2015-Tong hop_Bao cao XDCB 2015-Tong hop.ok_Bao cao tong hop XDCB 2016-ok 2" xfId="600"/>
    <cellStyle name="T_KC-HT_Bao cao XDCB 2015-Tong hop_Bao cao XDCB 2015-Tong hop.ok_Bao cao XDCB 2016-Tong hop" xfId="601"/>
    <cellStyle name="T_KC-HT_Bao cao XDCB 2015-Tong hop_Bao cao XDCB 2015-Tong hop.ok_Bao cao XDCB 2016-Tong hop 2" xfId="602"/>
    <cellStyle name="T_KC-HT_Bao cao XDCB 2015-Tong hop_Bao cao XDCB 2015-Tong hop.ok_Bao cao XDCB 2016-Tong hop.OK" xfId="603"/>
    <cellStyle name="T_KC-HT_Bao cao XDCB 2015-Tong hop_Bao cao XDCB 2015-Tong hop.ok_Bao cao XDCB 2016-Tong hop.OK 2" xfId="604"/>
    <cellStyle name="T_KC-HT_Bao cao XDCB 2015-Tong hop_Bao cao XDCB 2015-Tong hop.ok_DMCT 2016-2020" xfId="605"/>
    <cellStyle name="T_KC-HT_Bao cao XDCB 2015-Tong hop_Bao cao XDCB 2015-Tong hop.ok_DMCT 2016-2020 2" xfId="606"/>
    <cellStyle name="T_KC-HT_Bao cao XDCB 2015-Tong hop_Bao cao XDCB 2015-Tong hop_Bao cao tong hop XDCB 2016-ok" xfId="607"/>
    <cellStyle name="T_KC-HT_Bao cao XDCB 2015-Tong hop_Bao cao XDCB 2015-Tong hop_Bao cao tong hop XDCB 2016-ok 2" xfId="608"/>
    <cellStyle name="T_KC-HT_Bao cao XDCB 2015-Tong hop_Bao cao XDCB 2015-Tong hop_Bao cao XDCB 2016-Tong hop" xfId="609"/>
    <cellStyle name="T_KC-HT_Bao cao XDCB 2015-Tong hop_Bao cao XDCB 2015-Tong hop_Bao cao XDCB 2016-Tong hop 2" xfId="610"/>
    <cellStyle name="T_KC-HT_Bao cao XDCB 2015-Tong hop_Bao cao XDCB 2015-Tong hop_Bao cao XDCB 2016-Tong hop.OK" xfId="611"/>
    <cellStyle name="T_KC-HT_Bao cao XDCB 2015-Tong hop_Bao cao XDCB 2015-Tong hop_Bao cao XDCB 2016-Tong hop.OK 2" xfId="612"/>
    <cellStyle name="T_KC-HT_Bao cao XDCB 2015-Tong hop_Bao cao XDCB 2015-Tong hop_DMCT 2016-2020" xfId="613"/>
    <cellStyle name="T_KC-HT_Bao cao XDCB 2015-Tong hop_Bao cao XDCB 2015-Tong hop_DMCT 2016-2020 2" xfId="614"/>
    <cellStyle name="T_KC-HT_Bao cao XDCB 2015-Tong hop_Bao cao XDCB 2015-Tong hop-30)" xfId="615"/>
    <cellStyle name="T_KC-HT_Bao cao XDCB 2015-Tong hop_Bao cao XDCB 2015-Tong hop-30)_Bao cao tong hop XDCB 2016-ok" xfId="616"/>
    <cellStyle name="T_KC-HT_Bao cao XDCB 2015-Tong hop_Bao cao XDCB 2015-Tong hop-30)_Bao cao tong hop XDCB 2016-ok 2" xfId="617"/>
    <cellStyle name="T_KC-HT_Bao cao XDCB 2015-Tong hop_Bao cao XDCB 2015-Tong hop-30)_Bao cao XDCB 2016-Tong hop" xfId="618"/>
    <cellStyle name="T_KC-HT_Bao cao XDCB 2015-Tong hop_Bao cao XDCB 2015-Tong hop-30)_Bao cao XDCB 2016-Tong hop 2" xfId="619"/>
    <cellStyle name="T_KC-HT_Bao cao XDCB 2015-Tong hop_Bao cao XDCB 2015-Tong hop-30)_Bao cao XDCB 2016-Tong hop.OK" xfId="620"/>
    <cellStyle name="T_KC-HT_Bao cao XDCB 2015-Tong hop_Bao cao XDCB 2015-Tong hop-30)_Bao cao XDCB 2016-Tong hop.OK 2" xfId="621"/>
    <cellStyle name="T_KC-HT_Bao cao XDCB 2015-Tong hop_Bao cao XDCB 2015-Tong hop-30)_DMCT 2016-2020" xfId="622"/>
    <cellStyle name="T_KC-HT_Bao cao XDCB 2015-Tong hop_Bao cao XDCB 2015-Tong hop-30)_DMCT 2016-2020 2" xfId="623"/>
    <cellStyle name="T_KC-HT_Bao cao XDCB 2015-Tong hop_Bao cao XDCB 2016-Tong hop" xfId="624"/>
    <cellStyle name="T_KC-HT_Bao cao XDCB 2015-Tong hop_Bao cao XDCB 2016-Tong hop 2" xfId="625"/>
    <cellStyle name="T_KC-HT_Bao cao XDCB 2015-Tong hop_Bao cao XDCB 2016-Tong hop.OK" xfId="626"/>
    <cellStyle name="T_KC-HT_Bao cao XDCB 2015-Tong hop_Bao cao XDCB 2016-Tong hop.OK 2" xfId="627"/>
    <cellStyle name="T_KC-HT_Bao cao XDCB 2015-Tong hop_DMCT 2016-2020" xfId="628"/>
    <cellStyle name="T_KC-HT_Bao cao XDCB 2015-Tong hop_DMCT 2016-2020 2" xfId="629"/>
    <cellStyle name="T_KC-HT_Bao cao XDCB 2015-Tong hop-30)" xfId="630"/>
    <cellStyle name="T_KC-HT_Bao cao XDCB 2015-Tong hop-30)_Bao cao tong hop XDCB 2016-ok" xfId="631"/>
    <cellStyle name="T_KC-HT_Bao cao XDCB 2015-Tong hop-30)_Bao cao tong hop XDCB 2016-ok 2" xfId="632"/>
    <cellStyle name="T_KC-HT_Bao cao XDCB 2015-Tong hop-30)_Bao cao XDCB 2016-Tong hop" xfId="633"/>
    <cellStyle name="T_KC-HT_Bao cao XDCB 2015-Tong hop-30)_Bao cao XDCB 2016-Tong hop 2" xfId="634"/>
    <cellStyle name="T_KC-HT_Bao cao XDCB 2015-Tong hop-30)_Bao cao XDCB 2016-Tong hop.OK" xfId="635"/>
    <cellStyle name="T_KC-HT_Bao cao XDCB 2015-Tong hop-30)_Bao cao XDCB 2016-Tong hop.OK 2" xfId="636"/>
    <cellStyle name="T_KC-HT_Bao cao XDCB 2015-Tong hop-30)_DMCT 2016-2020" xfId="637"/>
    <cellStyle name="T_KC-HT_Bao cao XDCB 2015-Tong hop-30)_DMCT 2016-2020 2" xfId="638"/>
    <cellStyle name="T_KC-HT_Bao cao XDCB 2016-Tong hop" xfId="639"/>
    <cellStyle name="T_KC-HT_Bao cao XDCB 2016-Tong hop 2" xfId="640"/>
    <cellStyle name="T_KC-HT_Bao cao XDCB 2016-Tong hop.OK" xfId="641"/>
    <cellStyle name="T_KC-HT_Bao cao XDCB 2016-Tong hop.OK 2" xfId="642"/>
    <cellStyle name="T_KC-HT_DMCT 2016-2020" xfId="643"/>
    <cellStyle name="T_KC-HT_DMCT 2016-2020 2" xfId="644"/>
    <cellStyle name="Title" xfId="645"/>
    <cellStyle name="Total" xfId="646"/>
    <cellStyle name="th" xfId="647"/>
    <cellStyle name="viet" xfId="648"/>
    <cellStyle name="viet2" xfId="649"/>
    <cellStyle name="Warning Text" xfId="650"/>
    <cellStyle name="똿뗦먛귟 [0.00]_PRODUCT DETAIL Q1" xfId="651"/>
    <cellStyle name="똿뗦먛귟_PRODUCT DETAIL Q1" xfId="652"/>
    <cellStyle name="믅됞 [0.00]_PRODUCT DETAIL Q1" xfId="653"/>
    <cellStyle name="믅됞_PRODUCT DETAIL Q1" xfId="654"/>
    <cellStyle name="백분율_95" xfId="655"/>
    <cellStyle name="뷭?_BOOKSHIP" xfId="656"/>
    <cellStyle name="콤마 [0]_1202" xfId="657"/>
    <cellStyle name="콤마_1202" xfId="658"/>
    <cellStyle name="통화 [0]_1202" xfId="659"/>
    <cellStyle name="통화_1202" xfId="660"/>
    <cellStyle name="표준_(정보부문)월별인원계획" xfId="661"/>
    <cellStyle name="一般_Book1" xfId="662"/>
    <cellStyle name="千分位[0]_Book1" xfId="663"/>
    <cellStyle name="千分位_Book1" xfId="664"/>
    <cellStyle name="貨幣 [0]_Book1" xfId="665"/>
    <cellStyle name="貨幣_Book1" xfId="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2</xdr:row>
      <xdr:rowOff>247650</xdr:rowOff>
    </xdr:from>
    <xdr:to>
      <xdr:col>1</xdr:col>
      <xdr:colOff>3038475</xdr:colOff>
      <xdr:row>2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2066925" y="62865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8</xdr:col>
      <xdr:colOff>600075</xdr:colOff>
      <xdr:row>2</xdr:row>
      <xdr:rowOff>247650</xdr:rowOff>
    </xdr:from>
    <xdr:to>
      <xdr:col>11</xdr:col>
      <xdr:colOff>723900</xdr:colOff>
      <xdr:row>2</xdr:row>
      <xdr:rowOff>247650</xdr:rowOff>
    </xdr:to>
    <xdr:sp>
      <xdr:nvSpPr>
        <xdr:cNvPr id="2" name="Straight Connector 2"/>
        <xdr:cNvSpPr>
          <a:spLocks/>
        </xdr:cNvSpPr>
      </xdr:nvSpPr>
      <xdr:spPr>
        <a:xfrm>
          <a:off x="9705975" y="62865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9"/>
  <sheetViews>
    <sheetView tabSelected="1" view="pageBreakPreview" zoomScale="60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9" sqref="D9:D10"/>
    </sheetView>
  </sheetViews>
  <sheetFormatPr defaultColWidth="9.140625" defaultRowHeight="12.75"/>
  <cols>
    <col min="1" max="1" width="5.140625" style="10" bestFit="1" customWidth="1"/>
    <col min="2" max="2" width="52.00390625" style="10" customWidth="1"/>
    <col min="3" max="3" width="7.7109375" style="4" customWidth="1"/>
    <col min="4" max="4" width="15.8515625" style="4" customWidth="1"/>
    <col min="5" max="5" width="16.00390625" style="17" customWidth="1"/>
    <col min="6" max="6" width="9.140625" style="10" customWidth="1"/>
    <col min="7" max="7" width="17.28125" style="17" customWidth="1"/>
    <col min="8" max="8" width="13.421875" style="17" customWidth="1"/>
    <col min="9" max="9" width="14.00390625" style="17" customWidth="1"/>
    <col min="10" max="10" width="14.28125" style="10" customWidth="1"/>
    <col min="11" max="11" width="5.28125" style="10" hidden="1" customWidth="1"/>
    <col min="12" max="12" width="11.57421875" style="10" customWidth="1"/>
    <col min="13" max="13" width="11.57421875" style="18" bestFit="1" customWidth="1"/>
    <col min="14" max="14" width="12.28125" style="18" customWidth="1"/>
    <col min="15" max="15" width="11.7109375" style="18" customWidth="1"/>
    <col min="16" max="16" width="16.140625" style="18" customWidth="1"/>
    <col min="17" max="17" width="14.00390625" style="6" customWidth="1"/>
    <col min="18" max="16384" width="9.140625" style="10" customWidth="1"/>
  </cols>
  <sheetData>
    <row r="1" spans="16:17" ht="9.75" customHeight="1">
      <c r="P1" s="98"/>
      <c r="Q1" s="98"/>
    </row>
    <row r="2" spans="1:17" s="7" customFormat="1" ht="20.25" customHeight="1">
      <c r="A2" s="99" t="s">
        <v>116</v>
      </c>
      <c r="B2" s="99"/>
      <c r="C2" s="99"/>
      <c r="D2" s="99"/>
      <c r="E2" s="100" t="s">
        <v>23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7" customFormat="1" ht="20.25" customHeight="1">
      <c r="A3" s="101" t="s">
        <v>24</v>
      </c>
      <c r="B3" s="101"/>
      <c r="C3" s="101"/>
      <c r="D3" s="101"/>
      <c r="E3" s="100" t="s">
        <v>10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7" customFormat="1" ht="21.75" customHeight="1">
      <c r="A4" s="102"/>
      <c r="B4" s="102"/>
      <c r="C4" s="102"/>
      <c r="D4" s="102"/>
      <c r="E4" s="102"/>
      <c r="F4" s="102"/>
      <c r="G4" s="8"/>
      <c r="H4" s="8"/>
      <c r="I4" s="8"/>
      <c r="M4" s="9"/>
      <c r="N4" s="9"/>
      <c r="O4" s="9"/>
      <c r="P4" s="98"/>
      <c r="Q4" s="98"/>
    </row>
    <row r="5" spans="1:19" ht="27" customHeight="1">
      <c r="A5" s="94" t="s">
        <v>81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55"/>
      <c r="S5" s="55"/>
    </row>
    <row r="6" spans="1:17" ht="18.75" customHeight="1">
      <c r="A6" s="95" t="s">
        <v>522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18.75" customHeight="1">
      <c r="A7" s="11"/>
      <c r="B7" s="11"/>
      <c r="C7" s="11"/>
      <c r="D7" s="11"/>
      <c r="E7" s="12"/>
      <c r="F7" s="11"/>
      <c r="G7" s="12"/>
      <c r="H7" s="12"/>
      <c r="I7" s="12"/>
      <c r="J7" s="11"/>
      <c r="K7" s="11"/>
      <c r="L7" s="11"/>
      <c r="M7" s="37"/>
      <c r="N7" s="37"/>
      <c r="O7" s="37"/>
      <c r="P7" s="37"/>
      <c r="Q7" s="11"/>
    </row>
    <row r="8" spans="3:17" s="13" customFormat="1" ht="16.5" customHeight="1">
      <c r="C8" s="2"/>
      <c r="D8" s="2"/>
      <c r="E8" s="14"/>
      <c r="G8" s="14"/>
      <c r="H8" s="14"/>
      <c r="I8" s="14"/>
      <c r="J8" s="15"/>
      <c r="K8" s="15"/>
      <c r="L8" s="15"/>
      <c r="M8" s="96" t="s">
        <v>59</v>
      </c>
      <c r="N8" s="96"/>
      <c r="O8" s="96"/>
      <c r="P8" s="96"/>
      <c r="Q8" s="96"/>
    </row>
    <row r="9" spans="1:17" ht="32.25" customHeight="1">
      <c r="A9" s="97" t="s">
        <v>25</v>
      </c>
      <c r="B9" s="92" t="s">
        <v>11</v>
      </c>
      <c r="C9" s="92" t="s">
        <v>170</v>
      </c>
      <c r="D9" s="92" t="s">
        <v>12</v>
      </c>
      <c r="E9" s="92" t="s">
        <v>13</v>
      </c>
      <c r="F9" s="92" t="s">
        <v>60</v>
      </c>
      <c r="G9" s="92" t="s">
        <v>61</v>
      </c>
      <c r="H9" s="92" t="s">
        <v>62</v>
      </c>
      <c r="I9" s="92" t="s">
        <v>63</v>
      </c>
      <c r="J9" s="92" t="s">
        <v>79</v>
      </c>
      <c r="K9" s="53" t="s">
        <v>57</v>
      </c>
      <c r="L9" s="92" t="s">
        <v>58</v>
      </c>
      <c r="M9" s="92" t="s">
        <v>171</v>
      </c>
      <c r="N9" s="92"/>
      <c r="O9" s="92"/>
      <c r="P9" s="92"/>
      <c r="Q9" s="93" t="s">
        <v>169</v>
      </c>
    </row>
    <row r="10" spans="1:17" ht="123" customHeight="1">
      <c r="A10" s="97"/>
      <c r="B10" s="92"/>
      <c r="C10" s="92"/>
      <c r="D10" s="92"/>
      <c r="E10" s="92"/>
      <c r="F10" s="92"/>
      <c r="G10" s="92"/>
      <c r="H10" s="92"/>
      <c r="I10" s="92"/>
      <c r="J10" s="92"/>
      <c r="K10" s="52" t="s">
        <v>172</v>
      </c>
      <c r="L10" s="92"/>
      <c r="M10" s="52" t="s">
        <v>173</v>
      </c>
      <c r="N10" s="52" t="s">
        <v>174</v>
      </c>
      <c r="O10" s="52" t="s">
        <v>175</v>
      </c>
      <c r="P10" s="54" t="s">
        <v>176</v>
      </c>
      <c r="Q10" s="93"/>
    </row>
    <row r="11" spans="1:17" ht="15.75">
      <c r="A11" s="91" t="s">
        <v>26</v>
      </c>
      <c r="B11" s="91" t="s">
        <v>27</v>
      </c>
      <c r="C11" s="91" t="s">
        <v>28</v>
      </c>
      <c r="D11" s="91" t="s">
        <v>29</v>
      </c>
      <c r="E11" s="91" t="s">
        <v>30</v>
      </c>
      <c r="F11" s="91" t="s">
        <v>31</v>
      </c>
      <c r="G11" s="91" t="s">
        <v>32</v>
      </c>
      <c r="H11" s="91" t="s">
        <v>33</v>
      </c>
      <c r="I11" s="91" t="s">
        <v>34</v>
      </c>
      <c r="J11" s="91" t="s">
        <v>35</v>
      </c>
      <c r="K11" s="91" t="s">
        <v>36</v>
      </c>
      <c r="L11" s="91" t="s">
        <v>36</v>
      </c>
      <c r="M11" s="91" t="s">
        <v>37</v>
      </c>
      <c r="N11" s="91" t="s">
        <v>38</v>
      </c>
      <c r="O11" s="91" t="s">
        <v>39</v>
      </c>
      <c r="P11" s="91" t="s">
        <v>40</v>
      </c>
      <c r="Q11" s="91" t="s">
        <v>41</v>
      </c>
    </row>
    <row r="12" spans="1:17" ht="15.75">
      <c r="A12" s="1"/>
      <c r="B12" s="3" t="s">
        <v>9</v>
      </c>
      <c r="C12" s="3"/>
      <c r="D12" s="3"/>
      <c r="E12" s="45"/>
      <c r="F12" s="3"/>
      <c r="G12" s="45"/>
      <c r="H12" s="45"/>
      <c r="I12" s="45"/>
      <c r="J12" s="3">
        <f aca="true" t="shared" si="0" ref="J12:P12">J13+J34+J40</f>
        <v>1416099.794</v>
      </c>
      <c r="K12" s="3">
        <f t="shared" si="0"/>
        <v>74546</v>
      </c>
      <c r="L12" s="3">
        <f t="shared" si="0"/>
        <v>431246</v>
      </c>
      <c r="M12" s="3">
        <f t="shared" si="0"/>
        <v>455429</v>
      </c>
      <c r="N12" s="3">
        <f t="shared" si="0"/>
        <v>402652</v>
      </c>
      <c r="O12" s="3">
        <f t="shared" si="0"/>
        <v>39777</v>
      </c>
      <c r="P12" s="3">
        <f t="shared" si="0"/>
        <v>13000</v>
      </c>
      <c r="Q12" s="56"/>
    </row>
    <row r="13" spans="1:17" s="61" customFormat="1" ht="14.25">
      <c r="A13" s="57" t="s">
        <v>177</v>
      </c>
      <c r="B13" s="58" t="s">
        <v>178</v>
      </c>
      <c r="C13" s="59"/>
      <c r="D13" s="59"/>
      <c r="E13" s="59"/>
      <c r="F13" s="59"/>
      <c r="G13" s="59"/>
      <c r="H13" s="59"/>
      <c r="I13" s="59"/>
      <c r="J13" s="59">
        <f aca="true" t="shared" si="1" ref="J13:P13">SUM(J14:J33)</f>
        <v>752918.794</v>
      </c>
      <c r="K13" s="59">
        <f t="shared" si="1"/>
        <v>41116</v>
      </c>
      <c r="L13" s="59">
        <f t="shared" si="1"/>
        <v>397626</v>
      </c>
      <c r="M13" s="59">
        <f t="shared" si="1"/>
        <v>18647</v>
      </c>
      <c r="N13" s="59">
        <f t="shared" si="1"/>
        <v>18271</v>
      </c>
      <c r="O13" s="59">
        <f t="shared" si="1"/>
        <v>0</v>
      </c>
      <c r="P13" s="59">
        <f t="shared" si="1"/>
        <v>376</v>
      </c>
      <c r="Q13" s="60"/>
    </row>
    <row r="14" spans="1:17" s="63" customFormat="1" ht="45" customHeight="1">
      <c r="A14" s="21" t="s">
        <v>26</v>
      </c>
      <c r="B14" s="27" t="s">
        <v>179</v>
      </c>
      <c r="C14" s="5" t="s">
        <v>180</v>
      </c>
      <c r="D14" s="5" t="s">
        <v>50</v>
      </c>
      <c r="E14" s="23" t="s">
        <v>181</v>
      </c>
      <c r="F14" s="28" t="s">
        <v>182</v>
      </c>
      <c r="G14" s="28"/>
      <c r="H14" s="28"/>
      <c r="I14" s="23" t="s">
        <v>183</v>
      </c>
      <c r="J14" s="23">
        <v>203519</v>
      </c>
      <c r="K14" s="24"/>
      <c r="L14" s="24">
        <v>71657</v>
      </c>
      <c r="M14" s="25">
        <f aca="true" t="shared" si="2" ref="M14:M33">SUM(N14:P14)</f>
        <v>608</v>
      </c>
      <c r="N14" s="25">
        <v>608</v>
      </c>
      <c r="O14" s="24"/>
      <c r="P14" s="24"/>
      <c r="Q14" s="62"/>
    </row>
    <row r="15" spans="1:17" s="64" customFormat="1" ht="45" customHeight="1">
      <c r="A15" s="21" t="s">
        <v>27</v>
      </c>
      <c r="B15" s="22" t="s">
        <v>184</v>
      </c>
      <c r="C15" s="5" t="s">
        <v>180</v>
      </c>
      <c r="D15" s="5" t="s">
        <v>185</v>
      </c>
      <c r="E15" s="5" t="s">
        <v>186</v>
      </c>
      <c r="F15" s="21" t="s">
        <v>187</v>
      </c>
      <c r="G15" s="21"/>
      <c r="H15" s="21"/>
      <c r="I15" s="23" t="s">
        <v>188</v>
      </c>
      <c r="J15" s="24">
        <v>79280</v>
      </c>
      <c r="K15" s="24">
        <v>0</v>
      </c>
      <c r="L15" s="24">
        <v>73172</v>
      </c>
      <c r="M15" s="25">
        <f t="shared" si="2"/>
        <v>600</v>
      </c>
      <c r="N15" s="25">
        <v>600</v>
      </c>
      <c r="O15" s="24"/>
      <c r="P15" s="24"/>
      <c r="Q15" s="62"/>
    </row>
    <row r="16" spans="1:17" s="64" customFormat="1" ht="45" customHeight="1">
      <c r="A16" s="21" t="s">
        <v>28</v>
      </c>
      <c r="B16" s="22" t="s">
        <v>189</v>
      </c>
      <c r="C16" s="5" t="s">
        <v>180</v>
      </c>
      <c r="D16" s="23" t="s">
        <v>52</v>
      </c>
      <c r="E16" s="26" t="s">
        <v>190</v>
      </c>
      <c r="F16" s="65" t="s">
        <v>187</v>
      </c>
      <c r="G16" s="26"/>
      <c r="H16" s="26"/>
      <c r="I16" s="19" t="s">
        <v>191</v>
      </c>
      <c r="J16" s="29">
        <v>119348</v>
      </c>
      <c r="K16" s="24"/>
      <c r="L16" s="24">
        <v>107082</v>
      </c>
      <c r="M16" s="25">
        <f t="shared" si="2"/>
        <v>541</v>
      </c>
      <c r="N16" s="25">
        <f>401+140</f>
        <v>541</v>
      </c>
      <c r="O16" s="24"/>
      <c r="P16" s="24"/>
      <c r="Q16" s="62"/>
    </row>
    <row r="17" spans="1:17" s="63" customFormat="1" ht="45" customHeight="1">
      <c r="A17" s="21" t="s">
        <v>29</v>
      </c>
      <c r="B17" s="27" t="s">
        <v>192</v>
      </c>
      <c r="C17" s="5" t="s">
        <v>193</v>
      </c>
      <c r="D17" s="5" t="s">
        <v>50</v>
      </c>
      <c r="E17" s="23" t="s">
        <v>194</v>
      </c>
      <c r="F17" s="28" t="s">
        <v>195</v>
      </c>
      <c r="G17" s="28"/>
      <c r="H17" s="28"/>
      <c r="I17" s="5" t="s">
        <v>196</v>
      </c>
      <c r="J17" s="23">
        <v>12194</v>
      </c>
      <c r="K17" s="24"/>
      <c r="L17" s="24">
        <v>90</v>
      </c>
      <c r="M17" s="25">
        <f t="shared" si="2"/>
        <v>255</v>
      </c>
      <c r="N17" s="25">
        <v>255</v>
      </c>
      <c r="O17" s="24"/>
      <c r="P17" s="24"/>
      <c r="Q17" s="62"/>
    </row>
    <row r="18" spans="1:17" s="63" customFormat="1" ht="45" customHeight="1">
      <c r="A18" s="21" t="s">
        <v>30</v>
      </c>
      <c r="B18" s="27" t="s">
        <v>197</v>
      </c>
      <c r="C18" s="5" t="s">
        <v>193</v>
      </c>
      <c r="D18" s="5" t="s">
        <v>50</v>
      </c>
      <c r="E18" s="23" t="s">
        <v>198</v>
      </c>
      <c r="F18" s="28" t="s">
        <v>199</v>
      </c>
      <c r="G18" s="28"/>
      <c r="H18" s="28"/>
      <c r="I18" s="5" t="s">
        <v>200</v>
      </c>
      <c r="J18" s="23">
        <v>26846</v>
      </c>
      <c r="K18" s="24"/>
      <c r="L18" s="24">
        <v>103</v>
      </c>
      <c r="M18" s="25">
        <f t="shared" si="2"/>
        <v>13</v>
      </c>
      <c r="N18" s="25">
        <v>13</v>
      </c>
      <c r="O18" s="24"/>
      <c r="P18" s="24"/>
      <c r="Q18" s="62"/>
    </row>
    <row r="19" spans="1:17" s="63" customFormat="1" ht="45" customHeight="1">
      <c r="A19" s="21" t="s">
        <v>31</v>
      </c>
      <c r="B19" s="22" t="s">
        <v>201</v>
      </c>
      <c r="C19" s="5" t="s">
        <v>180</v>
      </c>
      <c r="D19" s="5" t="s">
        <v>50</v>
      </c>
      <c r="E19" s="23" t="s">
        <v>202</v>
      </c>
      <c r="F19" s="28" t="s">
        <v>195</v>
      </c>
      <c r="G19" s="28"/>
      <c r="H19" s="28"/>
      <c r="I19" s="23" t="s">
        <v>203</v>
      </c>
      <c r="J19" s="24">
        <v>145086</v>
      </c>
      <c r="K19" s="24">
        <v>0</v>
      </c>
      <c r="L19" s="24">
        <v>15000</v>
      </c>
      <c r="M19" s="25">
        <f t="shared" si="2"/>
        <v>1282</v>
      </c>
      <c r="N19" s="25">
        <v>1282</v>
      </c>
      <c r="O19" s="25"/>
      <c r="P19" s="25"/>
      <c r="Q19" s="62"/>
    </row>
    <row r="20" spans="1:17" s="63" customFormat="1" ht="45" customHeight="1">
      <c r="A20" s="21" t="s">
        <v>32</v>
      </c>
      <c r="B20" s="22" t="s">
        <v>204</v>
      </c>
      <c r="C20" s="5" t="s">
        <v>180</v>
      </c>
      <c r="D20" s="5" t="s">
        <v>205</v>
      </c>
      <c r="E20" s="23" t="s">
        <v>206</v>
      </c>
      <c r="F20" s="28" t="s">
        <v>207</v>
      </c>
      <c r="G20" s="28"/>
      <c r="H20" s="28"/>
      <c r="I20" s="23" t="s">
        <v>208</v>
      </c>
      <c r="J20" s="23">
        <v>35724</v>
      </c>
      <c r="K20" s="24">
        <v>700</v>
      </c>
      <c r="L20" s="24">
        <f>25106+700</f>
        <v>25806</v>
      </c>
      <c r="M20" s="25">
        <f t="shared" si="2"/>
        <v>290</v>
      </c>
      <c r="N20" s="25">
        <v>290</v>
      </c>
      <c r="O20" s="24"/>
      <c r="P20" s="24"/>
      <c r="Q20" s="62"/>
    </row>
    <row r="21" spans="1:17" s="64" customFormat="1" ht="45" customHeight="1">
      <c r="A21" s="21" t="s">
        <v>33</v>
      </c>
      <c r="B21" s="66" t="s">
        <v>209</v>
      </c>
      <c r="C21" s="26" t="s">
        <v>180</v>
      </c>
      <c r="D21" s="5" t="s">
        <v>185</v>
      </c>
      <c r="E21" s="5" t="s">
        <v>210</v>
      </c>
      <c r="F21" s="67" t="s">
        <v>211</v>
      </c>
      <c r="G21" s="67"/>
      <c r="H21" s="67"/>
      <c r="I21" s="23" t="s">
        <v>212</v>
      </c>
      <c r="J21" s="24">
        <v>53126</v>
      </c>
      <c r="K21" s="68">
        <v>0</v>
      </c>
      <c r="L21" s="24">
        <v>45987</v>
      </c>
      <c r="M21" s="25">
        <f t="shared" si="2"/>
        <v>598</v>
      </c>
      <c r="N21" s="25">
        <f>552+39+7</f>
        <v>598</v>
      </c>
      <c r="O21" s="24"/>
      <c r="P21" s="24"/>
      <c r="Q21" s="62"/>
    </row>
    <row r="22" spans="1:17" s="63" customFormat="1" ht="45" customHeight="1">
      <c r="A22" s="21" t="s">
        <v>34</v>
      </c>
      <c r="B22" s="22" t="s">
        <v>213</v>
      </c>
      <c r="C22" s="5" t="s">
        <v>193</v>
      </c>
      <c r="D22" s="5" t="s">
        <v>214</v>
      </c>
      <c r="E22" s="23" t="s">
        <v>206</v>
      </c>
      <c r="F22" s="28" t="s">
        <v>215</v>
      </c>
      <c r="G22" s="28"/>
      <c r="H22" s="28"/>
      <c r="I22" s="5" t="s">
        <v>216</v>
      </c>
      <c r="J22" s="23">
        <v>27089</v>
      </c>
      <c r="K22" s="24">
        <v>10300</v>
      </c>
      <c r="L22" s="24">
        <f>K22+15434+200</f>
        <v>25934</v>
      </c>
      <c r="M22" s="25">
        <f t="shared" si="2"/>
        <v>700</v>
      </c>
      <c r="N22" s="25">
        <v>700</v>
      </c>
      <c r="O22" s="24"/>
      <c r="P22" s="24"/>
      <c r="Q22" s="62"/>
    </row>
    <row r="23" spans="1:17" s="63" customFormat="1" ht="45" customHeight="1">
      <c r="A23" s="21" t="s">
        <v>35</v>
      </c>
      <c r="B23" s="69" t="s">
        <v>217</v>
      </c>
      <c r="C23" s="5" t="s">
        <v>193</v>
      </c>
      <c r="D23" s="5" t="s">
        <v>54</v>
      </c>
      <c r="E23" s="5" t="s">
        <v>218</v>
      </c>
      <c r="F23" s="21" t="s">
        <v>215</v>
      </c>
      <c r="G23" s="21"/>
      <c r="H23" s="21"/>
      <c r="I23" s="5" t="s">
        <v>219</v>
      </c>
      <c r="J23" s="24">
        <v>3516</v>
      </c>
      <c r="K23" s="24">
        <v>232</v>
      </c>
      <c r="L23" s="24">
        <v>2462</v>
      </c>
      <c r="M23" s="25">
        <f t="shared" si="2"/>
        <v>161</v>
      </c>
      <c r="N23" s="25">
        <v>161</v>
      </c>
      <c r="O23" s="25"/>
      <c r="P23" s="25"/>
      <c r="Q23" s="62"/>
    </row>
    <row r="24" spans="1:17" s="63" customFormat="1" ht="45" customHeight="1">
      <c r="A24" s="21" t="s">
        <v>36</v>
      </c>
      <c r="B24" s="22" t="s">
        <v>220</v>
      </c>
      <c r="C24" s="5" t="s">
        <v>193</v>
      </c>
      <c r="D24" s="23" t="s">
        <v>14</v>
      </c>
      <c r="E24" s="5" t="s">
        <v>221</v>
      </c>
      <c r="F24" s="21" t="s">
        <v>222</v>
      </c>
      <c r="G24" s="21"/>
      <c r="H24" s="21"/>
      <c r="I24" s="70" t="s">
        <v>223</v>
      </c>
      <c r="J24" s="24">
        <v>1166</v>
      </c>
      <c r="K24" s="24">
        <v>219</v>
      </c>
      <c r="L24" s="24">
        <f>+K24</f>
        <v>219</v>
      </c>
      <c r="M24" s="25">
        <f t="shared" si="2"/>
        <v>820</v>
      </c>
      <c r="N24" s="25">
        <v>820</v>
      </c>
      <c r="O24" s="25"/>
      <c r="P24" s="25"/>
      <c r="Q24" s="62"/>
    </row>
    <row r="25" spans="1:17" s="71" customFormat="1" ht="45">
      <c r="A25" s="21" t="s">
        <v>37</v>
      </c>
      <c r="B25" s="69" t="s">
        <v>224</v>
      </c>
      <c r="C25" s="5" t="s">
        <v>193</v>
      </c>
      <c r="D25" s="5" t="s">
        <v>214</v>
      </c>
      <c r="E25" s="5" t="s">
        <v>225</v>
      </c>
      <c r="F25" s="21" t="s">
        <v>222</v>
      </c>
      <c r="G25" s="21"/>
      <c r="H25" s="21"/>
      <c r="I25" s="5" t="s">
        <v>226</v>
      </c>
      <c r="J25" s="24">
        <v>4248</v>
      </c>
      <c r="K25" s="24">
        <v>3409</v>
      </c>
      <c r="L25" s="24">
        <v>3534</v>
      </c>
      <c r="M25" s="25">
        <f t="shared" si="2"/>
        <v>390</v>
      </c>
      <c r="N25" s="25">
        <v>390</v>
      </c>
      <c r="O25" s="25"/>
      <c r="P25" s="25"/>
      <c r="Q25" s="62"/>
    </row>
    <row r="26" spans="1:17" s="71" customFormat="1" ht="45">
      <c r="A26" s="21" t="s">
        <v>38</v>
      </c>
      <c r="B26" s="69" t="s">
        <v>227</v>
      </c>
      <c r="C26" s="5" t="s">
        <v>193</v>
      </c>
      <c r="D26" s="5" t="s">
        <v>185</v>
      </c>
      <c r="E26" s="5" t="s">
        <v>228</v>
      </c>
      <c r="F26" s="21" t="s">
        <v>222</v>
      </c>
      <c r="G26" s="21"/>
      <c r="H26" s="21"/>
      <c r="I26" s="5" t="s">
        <v>229</v>
      </c>
      <c r="J26" s="24">
        <v>3418</v>
      </c>
      <c r="K26" s="24">
        <v>2551</v>
      </c>
      <c r="L26" s="24">
        <v>2649</v>
      </c>
      <c r="M26" s="25">
        <f t="shared" si="2"/>
        <v>502</v>
      </c>
      <c r="N26" s="25">
        <v>502</v>
      </c>
      <c r="O26" s="25"/>
      <c r="P26" s="25"/>
      <c r="Q26" s="62"/>
    </row>
    <row r="27" spans="1:17" s="71" customFormat="1" ht="45">
      <c r="A27" s="21" t="s">
        <v>39</v>
      </c>
      <c r="B27" s="22" t="s">
        <v>230</v>
      </c>
      <c r="C27" s="5" t="s">
        <v>193</v>
      </c>
      <c r="D27" s="5" t="s">
        <v>53</v>
      </c>
      <c r="E27" s="5" t="s">
        <v>231</v>
      </c>
      <c r="F27" s="21" t="s">
        <v>222</v>
      </c>
      <c r="G27" s="21"/>
      <c r="H27" s="21"/>
      <c r="I27" s="5" t="s">
        <v>232</v>
      </c>
      <c r="J27" s="24">
        <v>4211.914</v>
      </c>
      <c r="K27" s="24">
        <v>2500</v>
      </c>
      <c r="L27" s="24">
        <v>2530</v>
      </c>
      <c r="M27" s="25">
        <f t="shared" si="2"/>
        <v>1667</v>
      </c>
      <c r="N27" s="25">
        <v>1667</v>
      </c>
      <c r="O27" s="25"/>
      <c r="P27" s="25"/>
      <c r="Q27" s="62"/>
    </row>
    <row r="28" spans="1:17" s="71" customFormat="1" ht="45">
      <c r="A28" s="21" t="s">
        <v>40</v>
      </c>
      <c r="B28" s="22" t="s">
        <v>233</v>
      </c>
      <c r="C28" s="5" t="s">
        <v>193</v>
      </c>
      <c r="D28" s="5" t="s">
        <v>53</v>
      </c>
      <c r="E28" s="5" t="s">
        <v>234</v>
      </c>
      <c r="F28" s="21" t="s">
        <v>222</v>
      </c>
      <c r="G28" s="21"/>
      <c r="H28" s="21"/>
      <c r="I28" s="5" t="s">
        <v>235</v>
      </c>
      <c r="J28" s="24">
        <v>4709.743</v>
      </c>
      <c r="K28" s="24">
        <v>3745</v>
      </c>
      <c r="L28" s="24">
        <v>3775</v>
      </c>
      <c r="M28" s="25">
        <f t="shared" si="2"/>
        <v>546</v>
      </c>
      <c r="N28" s="25">
        <v>546</v>
      </c>
      <c r="O28" s="25"/>
      <c r="P28" s="25"/>
      <c r="Q28" s="62"/>
    </row>
    <row r="29" spans="1:17" s="71" customFormat="1" ht="45">
      <c r="A29" s="21" t="s">
        <v>41</v>
      </c>
      <c r="B29" s="22" t="s">
        <v>236</v>
      </c>
      <c r="C29" s="5" t="s">
        <v>193</v>
      </c>
      <c r="D29" s="5" t="s">
        <v>51</v>
      </c>
      <c r="E29" s="5" t="s">
        <v>237</v>
      </c>
      <c r="F29" s="21" t="s">
        <v>222</v>
      </c>
      <c r="G29" s="21"/>
      <c r="H29" s="21"/>
      <c r="I29" s="5" t="s">
        <v>238</v>
      </c>
      <c r="J29" s="24">
        <v>4770.137</v>
      </c>
      <c r="K29" s="24">
        <v>3483</v>
      </c>
      <c r="L29" s="24">
        <v>3513</v>
      </c>
      <c r="M29" s="25">
        <f t="shared" si="2"/>
        <v>1000</v>
      </c>
      <c r="N29" s="25">
        <v>1000</v>
      </c>
      <c r="O29" s="25"/>
      <c r="P29" s="25"/>
      <c r="Q29" s="62"/>
    </row>
    <row r="30" spans="1:17" s="71" customFormat="1" ht="45">
      <c r="A30" s="21" t="s">
        <v>42</v>
      </c>
      <c r="B30" s="22" t="s">
        <v>239</v>
      </c>
      <c r="C30" s="5" t="s">
        <v>193</v>
      </c>
      <c r="D30" s="5" t="s">
        <v>54</v>
      </c>
      <c r="E30" s="5" t="s">
        <v>240</v>
      </c>
      <c r="F30" s="21" t="s">
        <v>222</v>
      </c>
      <c r="G30" s="21"/>
      <c r="H30" s="21"/>
      <c r="I30" s="5" t="s">
        <v>241</v>
      </c>
      <c r="J30" s="24">
        <v>13797</v>
      </c>
      <c r="K30" s="24">
        <v>5601</v>
      </c>
      <c r="L30" s="24">
        <v>5631</v>
      </c>
      <c r="M30" s="25">
        <f t="shared" si="2"/>
        <v>7823</v>
      </c>
      <c r="N30" s="25">
        <v>7447</v>
      </c>
      <c r="O30" s="25"/>
      <c r="P30" s="25">
        <v>376</v>
      </c>
      <c r="Q30" s="62"/>
    </row>
    <row r="31" spans="1:17" s="64" customFormat="1" ht="45">
      <c r="A31" s="21" t="s">
        <v>43</v>
      </c>
      <c r="B31" s="22" t="s">
        <v>242</v>
      </c>
      <c r="C31" s="5" t="s">
        <v>193</v>
      </c>
      <c r="D31" s="5" t="s">
        <v>54</v>
      </c>
      <c r="E31" s="5" t="s">
        <v>243</v>
      </c>
      <c r="F31" s="21" t="s">
        <v>222</v>
      </c>
      <c r="G31" s="21"/>
      <c r="H31" s="21"/>
      <c r="I31" s="70" t="s">
        <v>223</v>
      </c>
      <c r="J31" s="72">
        <v>5323</v>
      </c>
      <c r="K31" s="23">
        <v>4500</v>
      </c>
      <c r="L31" s="23">
        <v>4500</v>
      </c>
      <c r="M31" s="25">
        <f t="shared" si="2"/>
        <v>418</v>
      </c>
      <c r="N31" s="24">
        <v>418</v>
      </c>
      <c r="O31" s="24"/>
      <c r="P31" s="24"/>
      <c r="Q31" s="62"/>
    </row>
    <row r="32" spans="1:17" s="64" customFormat="1" ht="45">
      <c r="A32" s="21" t="s">
        <v>44</v>
      </c>
      <c r="B32" s="22" t="s">
        <v>244</v>
      </c>
      <c r="C32" s="5" t="s">
        <v>193</v>
      </c>
      <c r="D32" s="5" t="s">
        <v>54</v>
      </c>
      <c r="E32" s="5" t="s">
        <v>245</v>
      </c>
      <c r="F32" s="21" t="s">
        <v>222</v>
      </c>
      <c r="G32" s="21"/>
      <c r="H32" s="21"/>
      <c r="I32" s="70" t="s">
        <v>246</v>
      </c>
      <c r="J32" s="72">
        <v>2354</v>
      </c>
      <c r="K32" s="23">
        <v>2000</v>
      </c>
      <c r="L32" s="23">
        <v>2000</v>
      </c>
      <c r="M32" s="25">
        <f t="shared" si="2"/>
        <v>219</v>
      </c>
      <c r="N32" s="24">
        <v>219</v>
      </c>
      <c r="O32" s="24"/>
      <c r="P32" s="24"/>
      <c r="Q32" s="62"/>
    </row>
    <row r="33" spans="1:17" s="63" customFormat="1" ht="45">
      <c r="A33" s="21" t="s">
        <v>45</v>
      </c>
      <c r="B33" s="69" t="s">
        <v>247</v>
      </c>
      <c r="C33" s="5" t="s">
        <v>193</v>
      </c>
      <c r="D33" s="5" t="s">
        <v>52</v>
      </c>
      <c r="E33" s="5" t="s">
        <v>248</v>
      </c>
      <c r="F33" s="21" t="s">
        <v>249</v>
      </c>
      <c r="G33" s="21"/>
      <c r="H33" s="21"/>
      <c r="I33" s="5" t="s">
        <v>250</v>
      </c>
      <c r="J33" s="24">
        <v>3193</v>
      </c>
      <c r="K33" s="24">
        <v>1876</v>
      </c>
      <c r="L33" s="24">
        <f>K33+106</f>
        <v>1982</v>
      </c>
      <c r="M33" s="25">
        <f t="shared" si="2"/>
        <v>214</v>
      </c>
      <c r="N33" s="25">
        <v>214</v>
      </c>
      <c r="O33" s="25"/>
      <c r="P33" s="25"/>
      <c r="Q33" s="62"/>
    </row>
    <row r="34" spans="1:17" s="61" customFormat="1" ht="14.25">
      <c r="A34" s="57" t="s">
        <v>251</v>
      </c>
      <c r="B34" s="58" t="s">
        <v>252</v>
      </c>
      <c r="C34" s="59"/>
      <c r="D34" s="59"/>
      <c r="E34" s="59"/>
      <c r="F34" s="59"/>
      <c r="G34" s="59"/>
      <c r="H34" s="59"/>
      <c r="I34" s="59"/>
      <c r="J34" s="59">
        <f aca="true" t="shared" si="3" ref="J34:P34">SUM(J35:J39)</f>
        <v>56104</v>
      </c>
      <c r="K34" s="59">
        <f t="shared" si="3"/>
        <v>32790</v>
      </c>
      <c r="L34" s="59">
        <f t="shared" si="3"/>
        <v>32980</v>
      </c>
      <c r="M34" s="59">
        <f t="shared" si="3"/>
        <v>15800</v>
      </c>
      <c r="N34" s="59">
        <f t="shared" si="3"/>
        <v>15800</v>
      </c>
      <c r="O34" s="59">
        <f t="shared" si="3"/>
        <v>0</v>
      </c>
      <c r="P34" s="59">
        <f t="shared" si="3"/>
        <v>0</v>
      </c>
      <c r="Q34" s="60"/>
    </row>
    <row r="35" spans="1:17" s="64" customFormat="1" ht="45">
      <c r="A35" s="21" t="s">
        <v>26</v>
      </c>
      <c r="B35" s="22" t="s">
        <v>253</v>
      </c>
      <c r="C35" s="5" t="s">
        <v>193</v>
      </c>
      <c r="D35" s="5" t="s">
        <v>51</v>
      </c>
      <c r="E35" s="5" t="s">
        <v>254</v>
      </c>
      <c r="F35" s="21" t="s">
        <v>222</v>
      </c>
      <c r="G35" s="21"/>
      <c r="H35" s="21"/>
      <c r="I35" s="5" t="s">
        <v>255</v>
      </c>
      <c r="J35" s="24">
        <v>13436</v>
      </c>
      <c r="K35" s="24">
        <v>6500</v>
      </c>
      <c r="L35" s="24">
        <v>6530</v>
      </c>
      <c r="M35" s="25">
        <f>SUM(N35:P35)</f>
        <v>5683</v>
      </c>
      <c r="N35" s="25">
        <v>5683</v>
      </c>
      <c r="O35" s="25"/>
      <c r="P35" s="25"/>
      <c r="Q35" s="62" t="s">
        <v>256</v>
      </c>
    </row>
    <row r="36" spans="1:17" s="64" customFormat="1" ht="48" customHeight="1">
      <c r="A36" s="21" t="s">
        <v>27</v>
      </c>
      <c r="B36" s="22" t="s">
        <v>257</v>
      </c>
      <c r="C36" s="5" t="s">
        <v>193</v>
      </c>
      <c r="D36" s="5" t="s">
        <v>50</v>
      </c>
      <c r="E36" s="5" t="s">
        <v>258</v>
      </c>
      <c r="F36" s="21" t="s">
        <v>222</v>
      </c>
      <c r="G36" s="21"/>
      <c r="H36" s="21"/>
      <c r="I36" s="5" t="s">
        <v>259</v>
      </c>
      <c r="J36" s="24">
        <v>12760</v>
      </c>
      <c r="K36" s="24">
        <v>9000</v>
      </c>
      <c r="L36" s="24">
        <v>9100</v>
      </c>
      <c r="M36" s="25">
        <f>SUM(N36:P36)</f>
        <v>2271</v>
      </c>
      <c r="N36" s="25">
        <v>2271</v>
      </c>
      <c r="O36" s="25"/>
      <c r="P36" s="25"/>
      <c r="Q36" s="62" t="s">
        <v>256</v>
      </c>
    </row>
    <row r="37" spans="1:17" s="64" customFormat="1" ht="45">
      <c r="A37" s="21" t="s">
        <v>28</v>
      </c>
      <c r="B37" s="22" t="s">
        <v>260</v>
      </c>
      <c r="C37" s="5" t="s">
        <v>193</v>
      </c>
      <c r="D37" s="5" t="s">
        <v>52</v>
      </c>
      <c r="E37" s="5" t="s">
        <v>261</v>
      </c>
      <c r="F37" s="21" t="s">
        <v>222</v>
      </c>
      <c r="G37" s="21"/>
      <c r="H37" s="21"/>
      <c r="I37" s="5" t="s">
        <v>262</v>
      </c>
      <c r="J37" s="24">
        <v>12492</v>
      </c>
      <c r="K37" s="24">
        <v>10000</v>
      </c>
      <c r="L37" s="24">
        <v>10030</v>
      </c>
      <c r="M37" s="25">
        <f>SUM(N37:P37)</f>
        <v>1260</v>
      </c>
      <c r="N37" s="25">
        <v>1260</v>
      </c>
      <c r="O37" s="25"/>
      <c r="P37" s="25"/>
      <c r="Q37" s="62" t="s">
        <v>256</v>
      </c>
    </row>
    <row r="38" spans="1:17" s="64" customFormat="1" ht="45" customHeight="1">
      <c r="A38" s="21" t="s">
        <v>29</v>
      </c>
      <c r="B38" s="22" t="s">
        <v>263</v>
      </c>
      <c r="C38" s="5" t="s">
        <v>193</v>
      </c>
      <c r="D38" s="5" t="s">
        <v>50</v>
      </c>
      <c r="E38" s="5" t="s">
        <v>264</v>
      </c>
      <c r="F38" s="21" t="s">
        <v>265</v>
      </c>
      <c r="G38" s="21"/>
      <c r="H38" s="21"/>
      <c r="I38" s="70" t="s">
        <v>266</v>
      </c>
      <c r="J38" s="24">
        <v>8747</v>
      </c>
      <c r="K38" s="24">
        <v>3000</v>
      </c>
      <c r="L38" s="24">
        <v>3000</v>
      </c>
      <c r="M38" s="25">
        <f>SUM(N38:P38)</f>
        <v>2292</v>
      </c>
      <c r="N38" s="25">
        <v>2292</v>
      </c>
      <c r="O38" s="24"/>
      <c r="P38" s="24"/>
      <c r="Q38" s="62" t="s">
        <v>256</v>
      </c>
    </row>
    <row r="39" spans="1:17" s="71" customFormat="1" ht="45">
      <c r="A39" s="21" t="s">
        <v>30</v>
      </c>
      <c r="B39" s="22" t="s">
        <v>267</v>
      </c>
      <c r="C39" s="5" t="s">
        <v>193</v>
      </c>
      <c r="D39" s="5" t="s">
        <v>54</v>
      </c>
      <c r="E39" s="5" t="s">
        <v>268</v>
      </c>
      <c r="F39" s="21" t="s">
        <v>222</v>
      </c>
      <c r="G39" s="21"/>
      <c r="H39" s="21"/>
      <c r="I39" s="5" t="s">
        <v>269</v>
      </c>
      <c r="J39" s="24">
        <v>8669</v>
      </c>
      <c r="K39" s="24">
        <f>2000+2290</f>
        <v>4290</v>
      </c>
      <c r="L39" s="24">
        <f>2030+2290</f>
        <v>4320</v>
      </c>
      <c r="M39" s="25">
        <f>SUM(N39:P39)</f>
        <v>4294</v>
      </c>
      <c r="N39" s="25">
        <v>4294</v>
      </c>
      <c r="O39" s="25"/>
      <c r="P39" s="25"/>
      <c r="Q39" s="62" t="s">
        <v>256</v>
      </c>
    </row>
    <row r="40" spans="1:17" s="63" customFormat="1" ht="33.75" customHeight="1">
      <c r="A40" s="57" t="s">
        <v>270</v>
      </c>
      <c r="B40" s="58" t="s">
        <v>271</v>
      </c>
      <c r="C40" s="59"/>
      <c r="D40" s="59"/>
      <c r="E40" s="59"/>
      <c r="F40" s="59"/>
      <c r="G40" s="59"/>
      <c r="H40" s="59"/>
      <c r="I40" s="59"/>
      <c r="J40" s="73">
        <f aca="true" t="shared" si="4" ref="J40:O40">SUM(J41:J118)</f>
        <v>607077</v>
      </c>
      <c r="K40" s="73">
        <f t="shared" si="4"/>
        <v>640</v>
      </c>
      <c r="L40" s="73">
        <f t="shared" si="4"/>
        <v>640</v>
      </c>
      <c r="M40" s="73">
        <f t="shared" si="4"/>
        <v>420982</v>
      </c>
      <c r="N40" s="73">
        <f t="shared" si="4"/>
        <v>368581</v>
      </c>
      <c r="O40" s="73">
        <f t="shared" si="4"/>
        <v>39777</v>
      </c>
      <c r="P40" s="73">
        <f>SUM(P41:P118)</f>
        <v>12624</v>
      </c>
      <c r="Q40" s="74"/>
    </row>
    <row r="41" spans="1:17" ht="45">
      <c r="A41" s="28" t="s">
        <v>26</v>
      </c>
      <c r="B41" s="27" t="s">
        <v>272</v>
      </c>
      <c r="C41" s="23" t="s">
        <v>193</v>
      </c>
      <c r="D41" s="23" t="s">
        <v>14</v>
      </c>
      <c r="E41" s="5" t="s">
        <v>273</v>
      </c>
      <c r="F41" s="5" t="s">
        <v>265</v>
      </c>
      <c r="G41" s="26"/>
      <c r="H41" s="26"/>
      <c r="I41" s="70" t="s">
        <v>274</v>
      </c>
      <c r="J41" s="24">
        <v>1449</v>
      </c>
      <c r="K41" s="24">
        <v>30</v>
      </c>
      <c r="L41" s="24">
        <v>30</v>
      </c>
      <c r="M41" s="25">
        <f aca="true" t="shared" si="5" ref="M41:M104">SUM(N41:P41)</f>
        <v>1279</v>
      </c>
      <c r="N41" s="25">
        <v>1279</v>
      </c>
      <c r="O41" s="25"/>
      <c r="P41" s="25"/>
      <c r="Q41" s="5" t="s">
        <v>256</v>
      </c>
    </row>
    <row r="42" spans="1:17" ht="45">
      <c r="A42" s="28" t="s">
        <v>27</v>
      </c>
      <c r="B42" s="27" t="s">
        <v>275</v>
      </c>
      <c r="C42" s="23" t="s">
        <v>193</v>
      </c>
      <c r="D42" s="23" t="s">
        <v>185</v>
      </c>
      <c r="E42" s="5" t="s">
        <v>276</v>
      </c>
      <c r="F42" s="5" t="s">
        <v>265</v>
      </c>
      <c r="G42" s="26" t="s">
        <v>277</v>
      </c>
      <c r="H42" s="26"/>
      <c r="I42" s="23" t="s">
        <v>278</v>
      </c>
      <c r="J42" s="24">
        <v>44879</v>
      </c>
      <c r="K42" s="24">
        <v>30</v>
      </c>
      <c r="L42" s="24">
        <v>30</v>
      </c>
      <c r="M42" s="25">
        <f t="shared" si="5"/>
        <v>29130</v>
      </c>
      <c r="N42" s="25">
        <f>25620+123+4</f>
        <v>25747</v>
      </c>
      <c r="O42" s="25">
        <v>3383</v>
      </c>
      <c r="P42" s="25"/>
      <c r="Q42" s="5" t="s">
        <v>256</v>
      </c>
    </row>
    <row r="43" spans="1:17" ht="45">
      <c r="A43" s="28" t="s">
        <v>28</v>
      </c>
      <c r="B43" s="27" t="s">
        <v>279</v>
      </c>
      <c r="C43" s="23" t="s">
        <v>193</v>
      </c>
      <c r="D43" s="23" t="s">
        <v>51</v>
      </c>
      <c r="E43" s="5" t="s">
        <v>280</v>
      </c>
      <c r="F43" s="5" t="s">
        <v>265</v>
      </c>
      <c r="G43" s="26" t="s">
        <v>281</v>
      </c>
      <c r="H43" s="26"/>
      <c r="I43" s="23" t="s">
        <v>282</v>
      </c>
      <c r="J43" s="25">
        <v>4725</v>
      </c>
      <c r="K43" s="24">
        <v>30</v>
      </c>
      <c r="L43" s="24">
        <v>30</v>
      </c>
      <c r="M43" s="25">
        <f t="shared" si="5"/>
        <v>4620</v>
      </c>
      <c r="N43" s="25">
        <v>4620</v>
      </c>
      <c r="O43" s="25"/>
      <c r="P43" s="25"/>
      <c r="Q43" s="75" t="s">
        <v>256</v>
      </c>
    </row>
    <row r="44" spans="1:17" ht="45">
      <c r="A44" s="28" t="s">
        <v>29</v>
      </c>
      <c r="B44" s="27" t="s">
        <v>283</v>
      </c>
      <c r="C44" s="23" t="s">
        <v>193</v>
      </c>
      <c r="D44" s="23" t="s">
        <v>51</v>
      </c>
      <c r="E44" s="5" t="s">
        <v>284</v>
      </c>
      <c r="F44" s="5" t="s">
        <v>265</v>
      </c>
      <c r="G44" s="26" t="s">
        <v>285</v>
      </c>
      <c r="H44" s="26"/>
      <c r="I44" s="23" t="s">
        <v>286</v>
      </c>
      <c r="J44" s="24">
        <v>12860</v>
      </c>
      <c r="K44" s="24">
        <v>30</v>
      </c>
      <c r="L44" s="24">
        <v>30</v>
      </c>
      <c r="M44" s="25">
        <f t="shared" si="5"/>
        <v>12524</v>
      </c>
      <c r="N44" s="25">
        <v>12524</v>
      </c>
      <c r="O44" s="25"/>
      <c r="P44" s="25"/>
      <c r="Q44" s="75" t="s">
        <v>256</v>
      </c>
    </row>
    <row r="45" spans="1:17" ht="45">
      <c r="A45" s="28" t="s">
        <v>30</v>
      </c>
      <c r="B45" s="27" t="s">
        <v>287</v>
      </c>
      <c r="C45" s="23" t="s">
        <v>193</v>
      </c>
      <c r="D45" s="23" t="s">
        <v>50</v>
      </c>
      <c r="E45" s="5" t="s">
        <v>288</v>
      </c>
      <c r="F45" s="5" t="s">
        <v>265</v>
      </c>
      <c r="G45" s="26" t="s">
        <v>289</v>
      </c>
      <c r="H45" s="26"/>
      <c r="I45" s="70" t="s">
        <v>290</v>
      </c>
      <c r="J45" s="25">
        <v>12013</v>
      </c>
      <c r="K45" s="24">
        <v>30</v>
      </c>
      <c r="L45" s="24">
        <v>30</v>
      </c>
      <c r="M45" s="25">
        <f t="shared" si="5"/>
        <v>8969</v>
      </c>
      <c r="N45" s="25">
        <f>8911+58</f>
        <v>8969</v>
      </c>
      <c r="O45" s="25"/>
      <c r="P45" s="25"/>
      <c r="Q45" s="5" t="s">
        <v>256</v>
      </c>
    </row>
    <row r="46" spans="1:17" ht="44.25" customHeight="1">
      <c r="A46" s="28" t="s">
        <v>31</v>
      </c>
      <c r="B46" s="27" t="s">
        <v>291</v>
      </c>
      <c r="C46" s="23" t="s">
        <v>193</v>
      </c>
      <c r="D46" s="23" t="s">
        <v>54</v>
      </c>
      <c r="E46" s="5" t="s">
        <v>292</v>
      </c>
      <c r="F46" s="5" t="s">
        <v>265</v>
      </c>
      <c r="G46" s="26" t="s">
        <v>293</v>
      </c>
      <c r="H46" s="26"/>
      <c r="I46" s="70" t="s">
        <v>294</v>
      </c>
      <c r="J46" s="24">
        <v>14990</v>
      </c>
      <c r="K46" s="24">
        <v>30</v>
      </c>
      <c r="L46" s="24">
        <v>30</v>
      </c>
      <c r="M46" s="25">
        <f t="shared" si="5"/>
        <v>14409</v>
      </c>
      <c r="N46" s="25">
        <f>14446-34-3</f>
        <v>14409</v>
      </c>
      <c r="O46" s="25"/>
      <c r="P46" s="25"/>
      <c r="Q46" s="5" t="s">
        <v>256</v>
      </c>
    </row>
    <row r="47" spans="1:17" ht="44.25" customHeight="1">
      <c r="A47" s="28" t="s">
        <v>32</v>
      </c>
      <c r="B47" s="27" t="s">
        <v>295</v>
      </c>
      <c r="C47" s="23" t="s">
        <v>193</v>
      </c>
      <c r="D47" s="23" t="s">
        <v>50</v>
      </c>
      <c r="E47" s="5" t="s">
        <v>296</v>
      </c>
      <c r="F47" s="5" t="s">
        <v>265</v>
      </c>
      <c r="G47" s="26" t="s">
        <v>297</v>
      </c>
      <c r="H47" s="26"/>
      <c r="I47" s="23" t="s">
        <v>298</v>
      </c>
      <c r="J47" s="24">
        <v>14850</v>
      </c>
      <c r="K47" s="24">
        <v>30</v>
      </c>
      <c r="L47" s="24">
        <v>30</v>
      </c>
      <c r="M47" s="25">
        <f t="shared" si="5"/>
        <v>14143</v>
      </c>
      <c r="N47" s="25">
        <v>14143</v>
      </c>
      <c r="O47" s="25"/>
      <c r="P47" s="25"/>
      <c r="Q47" s="5" t="s">
        <v>256</v>
      </c>
    </row>
    <row r="48" spans="1:17" ht="44.25" customHeight="1">
      <c r="A48" s="28" t="s">
        <v>33</v>
      </c>
      <c r="B48" s="27" t="s">
        <v>299</v>
      </c>
      <c r="C48" s="23" t="s">
        <v>193</v>
      </c>
      <c r="D48" s="23" t="s">
        <v>53</v>
      </c>
      <c r="E48" s="5" t="s">
        <v>15</v>
      </c>
      <c r="F48" s="5" t="s">
        <v>265</v>
      </c>
      <c r="G48" s="26" t="s">
        <v>300</v>
      </c>
      <c r="H48" s="26"/>
      <c r="I48" s="23" t="s">
        <v>301</v>
      </c>
      <c r="J48" s="24">
        <v>4476</v>
      </c>
      <c r="K48" s="24">
        <v>30</v>
      </c>
      <c r="L48" s="24">
        <v>30</v>
      </c>
      <c r="M48" s="25">
        <f t="shared" si="5"/>
        <v>4318</v>
      </c>
      <c r="N48" s="25">
        <f>3942+49+3</f>
        <v>3994</v>
      </c>
      <c r="O48" s="25"/>
      <c r="P48" s="25">
        <v>324</v>
      </c>
      <c r="Q48" s="5" t="s">
        <v>256</v>
      </c>
    </row>
    <row r="49" spans="1:17" ht="44.25" customHeight="1">
      <c r="A49" s="28" t="s">
        <v>34</v>
      </c>
      <c r="B49" s="27" t="s">
        <v>302</v>
      </c>
      <c r="C49" s="23" t="s">
        <v>193</v>
      </c>
      <c r="D49" s="23" t="s">
        <v>53</v>
      </c>
      <c r="E49" s="5" t="s">
        <v>15</v>
      </c>
      <c r="F49" s="5" t="s">
        <v>265</v>
      </c>
      <c r="G49" s="26" t="s">
        <v>303</v>
      </c>
      <c r="H49" s="26"/>
      <c r="I49" s="23" t="s">
        <v>304</v>
      </c>
      <c r="J49" s="24">
        <v>2298</v>
      </c>
      <c r="K49" s="24">
        <v>30</v>
      </c>
      <c r="L49" s="24">
        <v>30</v>
      </c>
      <c r="M49" s="25">
        <f t="shared" si="5"/>
        <v>2114</v>
      </c>
      <c r="N49" s="25">
        <v>2114</v>
      </c>
      <c r="O49" s="25"/>
      <c r="P49" s="25"/>
      <c r="Q49" s="5" t="s">
        <v>256</v>
      </c>
    </row>
    <row r="50" spans="1:17" ht="44.25" customHeight="1">
      <c r="A50" s="28" t="s">
        <v>35</v>
      </c>
      <c r="B50" s="27" t="s">
        <v>305</v>
      </c>
      <c r="C50" s="23" t="s">
        <v>193</v>
      </c>
      <c r="D50" s="23" t="s">
        <v>51</v>
      </c>
      <c r="E50" s="5" t="s">
        <v>306</v>
      </c>
      <c r="F50" s="5" t="s">
        <v>265</v>
      </c>
      <c r="G50" s="26" t="s">
        <v>307</v>
      </c>
      <c r="H50" s="26"/>
      <c r="I50" s="70" t="s">
        <v>308</v>
      </c>
      <c r="J50" s="24">
        <v>14994</v>
      </c>
      <c r="K50" s="24">
        <v>30</v>
      </c>
      <c r="L50" s="24">
        <v>30</v>
      </c>
      <c r="M50" s="25">
        <f t="shared" si="5"/>
        <v>11838</v>
      </c>
      <c r="N50" s="25">
        <v>10238</v>
      </c>
      <c r="O50" s="25"/>
      <c r="P50" s="25">
        <v>1600</v>
      </c>
      <c r="Q50" s="5" t="s">
        <v>256</v>
      </c>
    </row>
    <row r="51" spans="1:17" ht="44.25" customHeight="1">
      <c r="A51" s="28" t="s">
        <v>36</v>
      </c>
      <c r="B51" s="27" t="s">
        <v>309</v>
      </c>
      <c r="C51" s="23" t="s">
        <v>193</v>
      </c>
      <c r="D51" s="23" t="s">
        <v>53</v>
      </c>
      <c r="E51" s="5" t="s">
        <v>310</v>
      </c>
      <c r="F51" s="5" t="s">
        <v>265</v>
      </c>
      <c r="G51" s="26" t="s">
        <v>311</v>
      </c>
      <c r="H51" s="26"/>
      <c r="I51" s="5" t="s">
        <v>312</v>
      </c>
      <c r="J51" s="24">
        <v>7398</v>
      </c>
      <c r="K51" s="24">
        <v>30</v>
      </c>
      <c r="L51" s="24">
        <v>30</v>
      </c>
      <c r="M51" s="25">
        <f t="shared" si="5"/>
        <v>7098</v>
      </c>
      <c r="N51" s="25">
        <f>7028+70</f>
        <v>7098</v>
      </c>
      <c r="O51" s="25"/>
      <c r="P51" s="25"/>
      <c r="Q51" s="5" t="s">
        <v>256</v>
      </c>
    </row>
    <row r="52" spans="1:17" ht="44.25" customHeight="1">
      <c r="A52" s="28" t="s">
        <v>37</v>
      </c>
      <c r="B52" s="27" t="s">
        <v>313</v>
      </c>
      <c r="C52" s="23" t="s">
        <v>193</v>
      </c>
      <c r="D52" s="23" t="s">
        <v>53</v>
      </c>
      <c r="E52" s="5" t="s">
        <v>314</v>
      </c>
      <c r="F52" s="5" t="s">
        <v>265</v>
      </c>
      <c r="G52" s="26" t="s">
        <v>315</v>
      </c>
      <c r="H52" s="26"/>
      <c r="I52" s="23" t="s">
        <v>316</v>
      </c>
      <c r="J52" s="24">
        <v>3325</v>
      </c>
      <c r="K52" s="24">
        <v>30</v>
      </c>
      <c r="L52" s="24">
        <v>30</v>
      </c>
      <c r="M52" s="25">
        <f t="shared" si="5"/>
        <v>2250</v>
      </c>
      <c r="N52" s="25">
        <v>2250</v>
      </c>
      <c r="O52" s="25"/>
      <c r="P52" s="25"/>
      <c r="Q52" s="5" t="s">
        <v>256</v>
      </c>
    </row>
    <row r="53" spans="1:17" ht="44.25" customHeight="1">
      <c r="A53" s="28" t="s">
        <v>38</v>
      </c>
      <c r="B53" s="27" t="s">
        <v>317</v>
      </c>
      <c r="C53" s="23" t="s">
        <v>193</v>
      </c>
      <c r="D53" s="23" t="s">
        <v>54</v>
      </c>
      <c r="E53" s="5" t="s">
        <v>318</v>
      </c>
      <c r="F53" s="5" t="s">
        <v>265</v>
      </c>
      <c r="G53" s="26" t="s">
        <v>319</v>
      </c>
      <c r="H53" s="26"/>
      <c r="I53" s="5" t="s">
        <v>320</v>
      </c>
      <c r="J53" s="24">
        <v>6466</v>
      </c>
      <c r="K53" s="24">
        <v>30</v>
      </c>
      <c r="L53" s="24">
        <v>30</v>
      </c>
      <c r="M53" s="25">
        <f t="shared" si="5"/>
        <v>5936</v>
      </c>
      <c r="N53" s="25">
        <f>6143-207</f>
        <v>5936</v>
      </c>
      <c r="O53" s="25"/>
      <c r="P53" s="25"/>
      <c r="Q53" s="5" t="s">
        <v>256</v>
      </c>
    </row>
    <row r="54" spans="1:17" ht="44.25" customHeight="1">
      <c r="A54" s="28" t="s">
        <v>39</v>
      </c>
      <c r="B54" s="27" t="s">
        <v>321</v>
      </c>
      <c r="C54" s="23" t="s">
        <v>193</v>
      </c>
      <c r="D54" s="23" t="s">
        <v>53</v>
      </c>
      <c r="E54" s="5" t="s">
        <v>322</v>
      </c>
      <c r="F54" s="5" t="s">
        <v>265</v>
      </c>
      <c r="G54" s="26" t="s">
        <v>323</v>
      </c>
      <c r="H54" s="26"/>
      <c r="I54" s="23" t="s">
        <v>324</v>
      </c>
      <c r="J54" s="24">
        <v>8423</v>
      </c>
      <c r="K54" s="24">
        <v>30</v>
      </c>
      <c r="L54" s="24">
        <v>30</v>
      </c>
      <c r="M54" s="25">
        <f t="shared" si="5"/>
        <v>5903</v>
      </c>
      <c r="N54" s="25">
        <v>4903</v>
      </c>
      <c r="O54" s="25"/>
      <c r="P54" s="25">
        <v>1000</v>
      </c>
      <c r="Q54" s="5" t="s">
        <v>256</v>
      </c>
    </row>
    <row r="55" spans="1:17" ht="44.25" customHeight="1">
      <c r="A55" s="28" t="s">
        <v>40</v>
      </c>
      <c r="B55" s="27" t="s">
        <v>325</v>
      </c>
      <c r="C55" s="23" t="s">
        <v>193</v>
      </c>
      <c r="D55" s="23" t="s">
        <v>54</v>
      </c>
      <c r="E55" s="5" t="s">
        <v>326</v>
      </c>
      <c r="F55" s="5" t="s">
        <v>265</v>
      </c>
      <c r="G55" s="26" t="s">
        <v>327</v>
      </c>
      <c r="H55" s="26"/>
      <c r="I55" s="23" t="s">
        <v>328</v>
      </c>
      <c r="J55" s="25">
        <v>878</v>
      </c>
      <c r="K55" s="24">
        <v>30</v>
      </c>
      <c r="L55" s="24">
        <v>30</v>
      </c>
      <c r="M55" s="25">
        <f t="shared" si="5"/>
        <v>800</v>
      </c>
      <c r="N55" s="25">
        <v>800</v>
      </c>
      <c r="O55" s="25"/>
      <c r="P55" s="25"/>
      <c r="Q55" s="5" t="s">
        <v>256</v>
      </c>
    </row>
    <row r="56" spans="1:17" ht="44.25" customHeight="1">
      <c r="A56" s="28" t="s">
        <v>41</v>
      </c>
      <c r="B56" s="27" t="s">
        <v>329</v>
      </c>
      <c r="C56" s="23" t="s">
        <v>193</v>
      </c>
      <c r="D56" s="23" t="s">
        <v>214</v>
      </c>
      <c r="E56" s="5" t="s">
        <v>330</v>
      </c>
      <c r="F56" s="5" t="s">
        <v>265</v>
      </c>
      <c r="G56" s="26" t="s">
        <v>331</v>
      </c>
      <c r="H56" s="26"/>
      <c r="I56" s="23" t="s">
        <v>332</v>
      </c>
      <c r="J56" s="25">
        <v>4213</v>
      </c>
      <c r="K56" s="24">
        <v>30</v>
      </c>
      <c r="L56" s="24">
        <v>30</v>
      </c>
      <c r="M56" s="25">
        <f t="shared" si="5"/>
        <v>2547</v>
      </c>
      <c r="N56" s="25">
        <v>2547</v>
      </c>
      <c r="O56" s="25"/>
      <c r="P56" s="25"/>
      <c r="Q56" s="5" t="s">
        <v>256</v>
      </c>
    </row>
    <row r="57" spans="1:17" ht="44.25" customHeight="1">
      <c r="A57" s="28" t="s">
        <v>42</v>
      </c>
      <c r="B57" s="27" t="s">
        <v>333</v>
      </c>
      <c r="C57" s="23" t="s">
        <v>193</v>
      </c>
      <c r="D57" s="23" t="s">
        <v>53</v>
      </c>
      <c r="E57" s="5" t="s">
        <v>334</v>
      </c>
      <c r="F57" s="5" t="s">
        <v>265</v>
      </c>
      <c r="G57" s="26" t="s">
        <v>335</v>
      </c>
      <c r="H57" s="26"/>
      <c r="I57" s="76" t="s">
        <v>336</v>
      </c>
      <c r="J57" s="24">
        <v>1720</v>
      </c>
      <c r="K57" s="24">
        <v>20</v>
      </c>
      <c r="L57" s="24">
        <v>20</v>
      </c>
      <c r="M57" s="25">
        <f t="shared" si="5"/>
        <v>1540</v>
      </c>
      <c r="N57" s="25">
        <f>892-98+4</f>
        <v>798</v>
      </c>
      <c r="O57" s="25"/>
      <c r="P57" s="25">
        <v>742</v>
      </c>
      <c r="Q57" s="5" t="s">
        <v>256</v>
      </c>
    </row>
    <row r="58" spans="1:17" ht="44.25" customHeight="1">
      <c r="A58" s="28" t="s">
        <v>43</v>
      </c>
      <c r="B58" s="27" t="s">
        <v>337</v>
      </c>
      <c r="C58" s="23" t="s">
        <v>193</v>
      </c>
      <c r="D58" s="23" t="s">
        <v>51</v>
      </c>
      <c r="E58" s="5" t="s">
        <v>338</v>
      </c>
      <c r="F58" s="5" t="s">
        <v>265</v>
      </c>
      <c r="G58" s="26" t="s">
        <v>339</v>
      </c>
      <c r="H58" s="26"/>
      <c r="I58" s="5" t="s">
        <v>340</v>
      </c>
      <c r="J58" s="24">
        <v>7233</v>
      </c>
      <c r="K58" s="24">
        <v>30</v>
      </c>
      <c r="L58" s="24">
        <v>30</v>
      </c>
      <c r="M58" s="25">
        <f t="shared" si="5"/>
        <v>6974</v>
      </c>
      <c r="N58" s="25">
        <f>4811+3</f>
        <v>4814</v>
      </c>
      <c r="O58" s="25"/>
      <c r="P58" s="25">
        <f>107+2053</f>
        <v>2160</v>
      </c>
      <c r="Q58" s="5" t="s">
        <v>256</v>
      </c>
    </row>
    <row r="59" spans="1:17" ht="44.25" customHeight="1">
      <c r="A59" s="28" t="s">
        <v>44</v>
      </c>
      <c r="B59" s="22" t="s">
        <v>341</v>
      </c>
      <c r="C59" s="23" t="s">
        <v>193</v>
      </c>
      <c r="D59" s="5" t="s">
        <v>54</v>
      </c>
      <c r="E59" s="5" t="s">
        <v>342</v>
      </c>
      <c r="F59" s="5" t="s">
        <v>265</v>
      </c>
      <c r="G59" s="26" t="s">
        <v>343</v>
      </c>
      <c r="H59" s="26"/>
      <c r="I59" s="70" t="s">
        <v>344</v>
      </c>
      <c r="J59" s="25">
        <v>10199</v>
      </c>
      <c r="K59" s="24">
        <v>30</v>
      </c>
      <c r="L59" s="24">
        <v>30</v>
      </c>
      <c r="M59" s="25">
        <f t="shared" si="5"/>
        <v>7670</v>
      </c>
      <c r="N59" s="25">
        <v>6570</v>
      </c>
      <c r="O59" s="25"/>
      <c r="P59" s="25">
        <v>1100</v>
      </c>
      <c r="Q59" s="5" t="s">
        <v>256</v>
      </c>
    </row>
    <row r="60" spans="1:17" ht="44.25" customHeight="1">
      <c r="A60" s="28" t="s">
        <v>45</v>
      </c>
      <c r="B60" s="27" t="s">
        <v>345</v>
      </c>
      <c r="C60" s="23" t="s">
        <v>193</v>
      </c>
      <c r="D60" s="23" t="s">
        <v>51</v>
      </c>
      <c r="E60" s="5" t="s">
        <v>346</v>
      </c>
      <c r="F60" s="5" t="s">
        <v>265</v>
      </c>
      <c r="G60" s="26" t="s">
        <v>347</v>
      </c>
      <c r="H60" s="26"/>
      <c r="I60" s="23" t="s">
        <v>348</v>
      </c>
      <c r="J60" s="24">
        <v>5143</v>
      </c>
      <c r="K60" s="24">
        <v>30</v>
      </c>
      <c r="L60" s="24">
        <v>30</v>
      </c>
      <c r="M60" s="25">
        <f t="shared" si="5"/>
        <v>3388</v>
      </c>
      <c r="N60" s="25">
        <f>2788-51</f>
        <v>2737</v>
      </c>
      <c r="O60" s="25"/>
      <c r="P60" s="25">
        <v>651</v>
      </c>
      <c r="Q60" s="5" t="s">
        <v>256</v>
      </c>
    </row>
    <row r="61" spans="1:17" ht="45">
      <c r="A61" s="28" t="s">
        <v>46</v>
      </c>
      <c r="B61" s="22" t="s">
        <v>349</v>
      </c>
      <c r="C61" s="23" t="s">
        <v>193</v>
      </c>
      <c r="D61" s="5" t="s">
        <v>185</v>
      </c>
      <c r="E61" s="5" t="s">
        <v>330</v>
      </c>
      <c r="F61" s="5" t="s">
        <v>265</v>
      </c>
      <c r="G61" s="26" t="s">
        <v>350</v>
      </c>
      <c r="H61" s="26"/>
      <c r="I61" s="70" t="s">
        <v>351</v>
      </c>
      <c r="J61" s="25">
        <v>576</v>
      </c>
      <c r="K61" s="24">
        <v>20</v>
      </c>
      <c r="L61" s="24">
        <v>20</v>
      </c>
      <c r="M61" s="25">
        <f t="shared" si="5"/>
        <v>526</v>
      </c>
      <c r="N61" s="25">
        <v>526</v>
      </c>
      <c r="O61" s="25"/>
      <c r="P61" s="25"/>
      <c r="Q61" s="5" t="s">
        <v>256</v>
      </c>
    </row>
    <row r="62" spans="1:17" ht="52.5" customHeight="1">
      <c r="A62" s="28" t="s">
        <v>47</v>
      </c>
      <c r="B62" s="27" t="s">
        <v>352</v>
      </c>
      <c r="C62" s="23" t="s">
        <v>193</v>
      </c>
      <c r="D62" s="23" t="s">
        <v>14</v>
      </c>
      <c r="E62" s="5" t="s">
        <v>353</v>
      </c>
      <c r="F62" s="5" t="s">
        <v>265</v>
      </c>
      <c r="G62" s="26" t="s">
        <v>354</v>
      </c>
      <c r="H62" s="26" t="s">
        <v>355</v>
      </c>
      <c r="I62" s="23" t="s">
        <v>356</v>
      </c>
      <c r="J62" s="24">
        <v>1154</v>
      </c>
      <c r="K62" s="24">
        <v>30</v>
      </c>
      <c r="L62" s="24">
        <v>30</v>
      </c>
      <c r="M62" s="25">
        <f t="shared" si="5"/>
        <v>1112</v>
      </c>
      <c r="N62" s="25">
        <v>1112</v>
      </c>
      <c r="O62" s="25"/>
      <c r="P62" s="25"/>
      <c r="Q62" s="5" t="s">
        <v>256</v>
      </c>
    </row>
    <row r="63" spans="1:17" ht="52.5" customHeight="1">
      <c r="A63" s="28" t="s">
        <v>48</v>
      </c>
      <c r="B63" s="22" t="s">
        <v>357</v>
      </c>
      <c r="C63" s="23" t="s">
        <v>193</v>
      </c>
      <c r="D63" s="23" t="s">
        <v>52</v>
      </c>
      <c r="E63" s="5" t="s">
        <v>358</v>
      </c>
      <c r="F63" s="28" t="s">
        <v>359</v>
      </c>
      <c r="G63" s="26"/>
      <c r="H63" s="26"/>
      <c r="I63" s="77" t="s">
        <v>360</v>
      </c>
      <c r="J63" s="24">
        <v>2010</v>
      </c>
      <c r="K63" s="24">
        <v>0</v>
      </c>
      <c r="L63" s="24">
        <v>0</v>
      </c>
      <c r="M63" s="25">
        <f t="shared" si="5"/>
        <v>1717</v>
      </c>
      <c r="N63" s="25">
        <v>842</v>
      </c>
      <c r="O63" s="25"/>
      <c r="P63" s="25">
        <f>875</f>
        <v>875</v>
      </c>
      <c r="Q63" s="5" t="s">
        <v>256</v>
      </c>
    </row>
    <row r="64" spans="1:17" ht="52.5" customHeight="1">
      <c r="A64" s="28" t="s">
        <v>49</v>
      </c>
      <c r="B64" s="22" t="s">
        <v>361</v>
      </c>
      <c r="C64" s="23" t="s">
        <v>193</v>
      </c>
      <c r="D64" s="26" t="s">
        <v>51</v>
      </c>
      <c r="E64" s="23" t="s">
        <v>16</v>
      </c>
      <c r="F64" s="28" t="s">
        <v>359</v>
      </c>
      <c r="G64" s="26" t="s">
        <v>362</v>
      </c>
      <c r="H64" s="26" t="s">
        <v>363</v>
      </c>
      <c r="I64" s="23" t="s">
        <v>364</v>
      </c>
      <c r="J64" s="24">
        <v>29577</v>
      </c>
      <c r="K64" s="24"/>
      <c r="L64" s="24"/>
      <c r="M64" s="25">
        <f t="shared" si="5"/>
        <v>25087</v>
      </c>
      <c r="N64" s="25">
        <f>26619-3200-1555+3200+23</f>
        <v>25087</v>
      </c>
      <c r="O64" s="25"/>
      <c r="P64" s="25"/>
      <c r="Q64" s="5" t="s">
        <v>256</v>
      </c>
    </row>
    <row r="65" spans="1:17" s="16" customFormat="1" ht="52.5" customHeight="1">
      <c r="A65" s="28" t="s">
        <v>0</v>
      </c>
      <c r="B65" s="66" t="s">
        <v>365</v>
      </c>
      <c r="C65" s="23" t="s">
        <v>193</v>
      </c>
      <c r="D65" s="23" t="s">
        <v>366</v>
      </c>
      <c r="E65" s="26" t="s">
        <v>367</v>
      </c>
      <c r="F65" s="28" t="s">
        <v>359</v>
      </c>
      <c r="G65" s="26" t="s">
        <v>368</v>
      </c>
      <c r="H65" s="26"/>
      <c r="I65" s="23" t="s">
        <v>369</v>
      </c>
      <c r="J65" s="25">
        <v>1160</v>
      </c>
      <c r="K65" s="24"/>
      <c r="L65" s="24"/>
      <c r="M65" s="25">
        <f t="shared" si="5"/>
        <v>1083</v>
      </c>
      <c r="N65" s="25">
        <v>623</v>
      </c>
      <c r="O65" s="25"/>
      <c r="P65" s="25">
        <v>460</v>
      </c>
      <c r="Q65" s="5" t="s">
        <v>256</v>
      </c>
    </row>
    <row r="66" spans="1:17" ht="52.5" customHeight="1">
      <c r="A66" s="28" t="s">
        <v>1</v>
      </c>
      <c r="B66" s="66" t="s">
        <v>370</v>
      </c>
      <c r="C66" s="23" t="s">
        <v>193</v>
      </c>
      <c r="D66" s="23" t="s">
        <v>53</v>
      </c>
      <c r="E66" s="26" t="s">
        <v>15</v>
      </c>
      <c r="F66" s="28" t="s">
        <v>359</v>
      </c>
      <c r="G66" s="26" t="s">
        <v>371</v>
      </c>
      <c r="H66" s="26" t="s">
        <v>372</v>
      </c>
      <c r="I66" s="23" t="s">
        <v>373</v>
      </c>
      <c r="J66" s="25">
        <v>9181</v>
      </c>
      <c r="K66" s="24"/>
      <c r="L66" s="24"/>
      <c r="M66" s="25">
        <f t="shared" si="5"/>
        <v>8100</v>
      </c>
      <c r="N66" s="25">
        <f>7282-622</f>
        <v>6660</v>
      </c>
      <c r="O66" s="25"/>
      <c r="P66" s="25">
        <v>1440</v>
      </c>
      <c r="Q66" s="21" t="s">
        <v>256</v>
      </c>
    </row>
    <row r="67" spans="1:17" s="78" customFormat="1" ht="52.5" customHeight="1">
      <c r="A67" s="28" t="s">
        <v>2</v>
      </c>
      <c r="B67" s="66" t="s">
        <v>374</v>
      </c>
      <c r="C67" s="23" t="s">
        <v>193</v>
      </c>
      <c r="D67" s="23" t="s">
        <v>14</v>
      </c>
      <c r="E67" s="5" t="s">
        <v>375</v>
      </c>
      <c r="F67" s="28" t="s">
        <v>359</v>
      </c>
      <c r="G67" s="26" t="s">
        <v>376</v>
      </c>
      <c r="H67" s="26"/>
      <c r="I67" s="23" t="s">
        <v>377</v>
      </c>
      <c r="J67" s="25">
        <v>3893</v>
      </c>
      <c r="K67" s="24"/>
      <c r="L67" s="24"/>
      <c r="M67" s="25">
        <f t="shared" si="5"/>
        <v>3624</v>
      </c>
      <c r="N67" s="25">
        <v>3624</v>
      </c>
      <c r="O67" s="25"/>
      <c r="P67" s="25"/>
      <c r="Q67" s="21" t="s">
        <v>256</v>
      </c>
    </row>
    <row r="68" spans="1:17" ht="52.5" customHeight="1">
      <c r="A68" s="28" t="s">
        <v>3</v>
      </c>
      <c r="B68" s="66" t="s">
        <v>378</v>
      </c>
      <c r="C68" s="23" t="s">
        <v>193</v>
      </c>
      <c r="D68" s="23" t="s">
        <v>14</v>
      </c>
      <c r="E68" s="23" t="s">
        <v>379</v>
      </c>
      <c r="F68" s="28" t="s">
        <v>359</v>
      </c>
      <c r="G68" s="26" t="s">
        <v>380</v>
      </c>
      <c r="H68" s="26" t="s">
        <v>381</v>
      </c>
      <c r="I68" s="5" t="s">
        <v>382</v>
      </c>
      <c r="J68" s="25">
        <v>20591</v>
      </c>
      <c r="K68" s="24"/>
      <c r="L68" s="24"/>
      <c r="M68" s="25">
        <f t="shared" si="5"/>
        <v>18941</v>
      </c>
      <c r="N68" s="25">
        <v>18941</v>
      </c>
      <c r="O68" s="25"/>
      <c r="P68" s="25"/>
      <c r="Q68" s="21" t="s">
        <v>256</v>
      </c>
    </row>
    <row r="69" spans="1:17" ht="52.5" customHeight="1">
      <c r="A69" s="28" t="s">
        <v>4</v>
      </c>
      <c r="B69" s="27" t="s">
        <v>383</v>
      </c>
      <c r="C69" s="23" t="s">
        <v>193</v>
      </c>
      <c r="D69" s="23" t="s">
        <v>14</v>
      </c>
      <c r="E69" s="5" t="s">
        <v>384</v>
      </c>
      <c r="F69" s="28" t="s">
        <v>359</v>
      </c>
      <c r="G69" s="26" t="s">
        <v>385</v>
      </c>
      <c r="H69" s="26" t="s">
        <v>386</v>
      </c>
      <c r="I69" s="23" t="s">
        <v>387</v>
      </c>
      <c r="J69" s="24">
        <v>1058</v>
      </c>
      <c r="K69" s="24"/>
      <c r="L69" s="24"/>
      <c r="M69" s="25">
        <f t="shared" si="5"/>
        <v>1039</v>
      </c>
      <c r="N69" s="25">
        <v>1039</v>
      </c>
      <c r="O69" s="25"/>
      <c r="P69" s="25"/>
      <c r="Q69" s="21" t="s">
        <v>256</v>
      </c>
    </row>
    <row r="70" spans="1:17" ht="52.5" customHeight="1">
      <c r="A70" s="28" t="s">
        <v>5</v>
      </c>
      <c r="B70" s="27" t="s">
        <v>388</v>
      </c>
      <c r="C70" s="23" t="s">
        <v>193</v>
      </c>
      <c r="D70" s="26" t="s">
        <v>214</v>
      </c>
      <c r="E70" s="79" t="s">
        <v>389</v>
      </c>
      <c r="F70" s="28" t="s">
        <v>359</v>
      </c>
      <c r="G70" s="26" t="s">
        <v>390</v>
      </c>
      <c r="H70" s="26"/>
      <c r="I70" s="5" t="s">
        <v>391</v>
      </c>
      <c r="J70" s="24">
        <v>2015</v>
      </c>
      <c r="K70" s="24"/>
      <c r="L70" s="24"/>
      <c r="M70" s="25">
        <f t="shared" si="5"/>
        <v>1834</v>
      </c>
      <c r="N70" s="25">
        <v>30</v>
      </c>
      <c r="O70" s="25"/>
      <c r="P70" s="25">
        <f>800+1004</f>
        <v>1804</v>
      </c>
      <c r="Q70" s="21" t="s">
        <v>256</v>
      </c>
    </row>
    <row r="71" spans="1:17" ht="52.5" customHeight="1">
      <c r="A71" s="28" t="s">
        <v>6</v>
      </c>
      <c r="B71" s="22" t="s">
        <v>392</v>
      </c>
      <c r="C71" s="23" t="s">
        <v>193</v>
      </c>
      <c r="D71" s="5" t="s">
        <v>51</v>
      </c>
      <c r="E71" s="5" t="s">
        <v>393</v>
      </c>
      <c r="F71" s="28" t="s">
        <v>359</v>
      </c>
      <c r="G71" s="26" t="s">
        <v>394</v>
      </c>
      <c r="H71" s="26"/>
      <c r="I71" s="23" t="s">
        <v>395</v>
      </c>
      <c r="J71" s="25">
        <v>1985</v>
      </c>
      <c r="K71" s="24"/>
      <c r="L71" s="24"/>
      <c r="M71" s="25">
        <f t="shared" si="5"/>
        <v>1760</v>
      </c>
      <c r="N71" s="25">
        <f>1757-68+3</f>
        <v>1692</v>
      </c>
      <c r="O71" s="25"/>
      <c r="P71" s="25">
        <v>68</v>
      </c>
      <c r="Q71" s="21" t="s">
        <v>256</v>
      </c>
    </row>
    <row r="72" spans="1:17" ht="52.5" customHeight="1">
      <c r="A72" s="28" t="s">
        <v>7</v>
      </c>
      <c r="B72" s="22" t="s">
        <v>396</v>
      </c>
      <c r="C72" s="23" t="s">
        <v>193</v>
      </c>
      <c r="D72" s="5" t="s">
        <v>214</v>
      </c>
      <c r="E72" s="5" t="s">
        <v>397</v>
      </c>
      <c r="F72" s="28" t="s">
        <v>359</v>
      </c>
      <c r="G72" s="26" t="s">
        <v>398</v>
      </c>
      <c r="H72" s="26"/>
      <c r="I72" s="23" t="s">
        <v>399</v>
      </c>
      <c r="J72" s="25">
        <v>961</v>
      </c>
      <c r="K72" s="24"/>
      <c r="L72" s="24"/>
      <c r="M72" s="25">
        <f t="shared" si="5"/>
        <v>854</v>
      </c>
      <c r="N72" s="25">
        <v>454</v>
      </c>
      <c r="O72" s="25"/>
      <c r="P72" s="25">
        <v>400</v>
      </c>
      <c r="Q72" s="21" t="s">
        <v>256</v>
      </c>
    </row>
    <row r="73" spans="1:17" ht="52.5" customHeight="1">
      <c r="A73" s="28" t="s">
        <v>8</v>
      </c>
      <c r="B73" s="22" t="s">
        <v>17</v>
      </c>
      <c r="C73" s="23" t="s">
        <v>193</v>
      </c>
      <c r="D73" s="5" t="s">
        <v>53</v>
      </c>
      <c r="E73" s="5" t="s">
        <v>18</v>
      </c>
      <c r="F73" s="26" t="s">
        <v>121</v>
      </c>
      <c r="G73" s="26" t="s">
        <v>145</v>
      </c>
      <c r="H73" s="26"/>
      <c r="I73" s="19" t="s">
        <v>124</v>
      </c>
      <c r="J73" s="25">
        <v>7924</v>
      </c>
      <c r="K73" s="24"/>
      <c r="L73" s="24"/>
      <c r="M73" s="25">
        <f t="shared" si="5"/>
        <v>7469</v>
      </c>
      <c r="N73" s="25">
        <f>7439+30</f>
        <v>7469</v>
      </c>
      <c r="O73" s="25"/>
      <c r="P73" s="25"/>
      <c r="Q73" s="21" t="s">
        <v>256</v>
      </c>
    </row>
    <row r="74" spans="1:17" ht="47.25">
      <c r="A74" s="28" t="s">
        <v>400</v>
      </c>
      <c r="B74" s="22" t="s">
        <v>401</v>
      </c>
      <c r="C74" s="23" t="s">
        <v>193</v>
      </c>
      <c r="D74" s="23" t="s">
        <v>53</v>
      </c>
      <c r="E74" s="5" t="s">
        <v>402</v>
      </c>
      <c r="F74" s="26" t="s">
        <v>121</v>
      </c>
      <c r="G74" s="26" t="s">
        <v>403</v>
      </c>
      <c r="H74" s="26"/>
      <c r="I74" s="80" t="s">
        <v>404</v>
      </c>
      <c r="J74" s="25">
        <v>9803</v>
      </c>
      <c r="K74" s="24"/>
      <c r="L74" s="24"/>
      <c r="M74" s="25">
        <f t="shared" si="5"/>
        <v>9628</v>
      </c>
      <c r="N74" s="25">
        <f>5269+41+4100+218</f>
        <v>9628</v>
      </c>
      <c r="O74" s="25"/>
      <c r="P74" s="25"/>
      <c r="Q74" s="21" t="s">
        <v>256</v>
      </c>
    </row>
    <row r="75" spans="1:17" ht="47.25">
      <c r="A75" s="28" t="s">
        <v>405</v>
      </c>
      <c r="B75" s="66" t="s">
        <v>406</v>
      </c>
      <c r="C75" s="23" t="s">
        <v>193</v>
      </c>
      <c r="D75" s="23" t="s">
        <v>366</v>
      </c>
      <c r="E75" s="26" t="s">
        <v>407</v>
      </c>
      <c r="F75" s="26" t="s">
        <v>121</v>
      </c>
      <c r="G75" s="26" t="s">
        <v>408</v>
      </c>
      <c r="H75" s="26"/>
      <c r="I75" s="80" t="s">
        <v>409</v>
      </c>
      <c r="J75" s="25">
        <v>1112</v>
      </c>
      <c r="K75" s="24"/>
      <c r="L75" s="24"/>
      <c r="M75" s="25">
        <f t="shared" si="5"/>
        <v>980</v>
      </c>
      <c r="N75" s="25">
        <v>980</v>
      </c>
      <c r="O75" s="25"/>
      <c r="P75" s="25"/>
      <c r="Q75" s="21" t="s">
        <v>256</v>
      </c>
    </row>
    <row r="76" spans="1:17" ht="47.25">
      <c r="A76" s="28" t="s">
        <v>410</v>
      </c>
      <c r="B76" s="27" t="s">
        <v>411</v>
      </c>
      <c r="C76" s="23" t="s">
        <v>193</v>
      </c>
      <c r="D76" s="23" t="s">
        <v>366</v>
      </c>
      <c r="E76" s="5" t="s">
        <v>384</v>
      </c>
      <c r="F76" s="26" t="s">
        <v>121</v>
      </c>
      <c r="G76" s="26" t="s">
        <v>412</v>
      </c>
      <c r="H76" s="26"/>
      <c r="I76" s="80" t="s">
        <v>413</v>
      </c>
      <c r="J76" s="24">
        <v>1113</v>
      </c>
      <c r="K76" s="24"/>
      <c r="L76" s="24"/>
      <c r="M76" s="25">
        <f t="shared" si="5"/>
        <v>1082</v>
      </c>
      <c r="N76" s="25">
        <f>533+9+540</f>
        <v>1082</v>
      </c>
      <c r="O76" s="25"/>
      <c r="P76" s="25"/>
      <c r="Q76" s="21" t="s">
        <v>256</v>
      </c>
    </row>
    <row r="77" spans="1:17" ht="47.25">
      <c r="A77" s="28" t="s">
        <v>414</v>
      </c>
      <c r="B77" s="22" t="s">
        <v>415</v>
      </c>
      <c r="C77" s="23" t="s">
        <v>193</v>
      </c>
      <c r="D77" s="5" t="s">
        <v>51</v>
      </c>
      <c r="E77" s="5" t="s">
        <v>416</v>
      </c>
      <c r="F77" s="26" t="s">
        <v>121</v>
      </c>
      <c r="G77" s="26" t="s">
        <v>417</v>
      </c>
      <c r="H77" s="26"/>
      <c r="I77" s="80" t="s">
        <v>418</v>
      </c>
      <c r="J77" s="25">
        <v>782</v>
      </c>
      <c r="K77" s="24"/>
      <c r="L77" s="24"/>
      <c r="M77" s="25">
        <f t="shared" si="5"/>
        <v>778</v>
      </c>
      <c r="N77" s="25">
        <v>778</v>
      </c>
      <c r="O77" s="25"/>
      <c r="P77" s="25"/>
      <c r="Q77" s="21" t="s">
        <v>256</v>
      </c>
    </row>
    <row r="78" spans="1:17" ht="47.25">
      <c r="A78" s="28" t="s">
        <v>419</v>
      </c>
      <c r="B78" s="27" t="s">
        <v>420</v>
      </c>
      <c r="C78" s="23" t="s">
        <v>193</v>
      </c>
      <c r="D78" s="23" t="s">
        <v>51</v>
      </c>
      <c r="E78" s="5" t="s">
        <v>421</v>
      </c>
      <c r="F78" s="26" t="s">
        <v>121</v>
      </c>
      <c r="G78" s="26" t="s">
        <v>422</v>
      </c>
      <c r="H78" s="26"/>
      <c r="I78" s="80" t="s">
        <v>423</v>
      </c>
      <c r="J78" s="81">
        <v>1225</v>
      </c>
      <c r="K78" s="24"/>
      <c r="L78" s="24"/>
      <c r="M78" s="25">
        <f t="shared" si="5"/>
        <v>1105</v>
      </c>
      <c r="N78" s="25">
        <f>539+66+500</f>
        <v>1105</v>
      </c>
      <c r="O78" s="25"/>
      <c r="P78" s="25"/>
      <c r="Q78" s="21" t="s">
        <v>256</v>
      </c>
    </row>
    <row r="79" spans="1:17" ht="51" customHeight="1">
      <c r="A79" s="28" t="s">
        <v>424</v>
      </c>
      <c r="B79" s="66" t="s">
        <v>425</v>
      </c>
      <c r="C79" s="23" t="s">
        <v>193</v>
      </c>
      <c r="D79" s="26" t="s">
        <v>53</v>
      </c>
      <c r="E79" s="79" t="s">
        <v>426</v>
      </c>
      <c r="F79" s="26" t="s">
        <v>121</v>
      </c>
      <c r="G79" s="26" t="s">
        <v>427</v>
      </c>
      <c r="H79" s="26"/>
      <c r="I79" s="80" t="s">
        <v>428</v>
      </c>
      <c r="J79" s="82">
        <v>1688</v>
      </c>
      <c r="K79" s="24"/>
      <c r="L79" s="24"/>
      <c r="M79" s="25">
        <f t="shared" si="5"/>
        <v>1556</v>
      </c>
      <c r="N79" s="25">
        <f>776+80+700</f>
        <v>1556</v>
      </c>
      <c r="O79" s="25"/>
      <c r="P79" s="25"/>
      <c r="Q79" s="21" t="s">
        <v>256</v>
      </c>
    </row>
    <row r="80" spans="1:17" s="16" customFormat="1" ht="47.25" customHeight="1">
      <c r="A80" s="28" t="s">
        <v>429</v>
      </c>
      <c r="B80" s="22" t="s">
        <v>19</v>
      </c>
      <c r="C80" s="23" t="s">
        <v>193</v>
      </c>
      <c r="D80" s="5" t="s">
        <v>54</v>
      </c>
      <c r="E80" s="5" t="s">
        <v>87</v>
      </c>
      <c r="F80" s="26" t="s">
        <v>121</v>
      </c>
      <c r="G80" s="26" t="s">
        <v>146</v>
      </c>
      <c r="H80" s="26"/>
      <c r="I80" s="35" t="s">
        <v>125</v>
      </c>
      <c r="J80" s="25">
        <v>9984</v>
      </c>
      <c r="K80" s="24"/>
      <c r="L80" s="24"/>
      <c r="M80" s="25">
        <f t="shared" si="5"/>
        <v>6830</v>
      </c>
      <c r="N80" s="25">
        <f>9500-2700+30</f>
        <v>6830</v>
      </c>
      <c r="O80" s="25"/>
      <c r="P80" s="25"/>
      <c r="Q80" s="21" t="s">
        <v>256</v>
      </c>
    </row>
    <row r="81" spans="1:17" ht="47.25" customHeight="1">
      <c r="A81" s="28" t="s">
        <v>430</v>
      </c>
      <c r="B81" s="22" t="s">
        <v>21</v>
      </c>
      <c r="C81" s="23" t="s">
        <v>193</v>
      </c>
      <c r="D81" s="5" t="s">
        <v>53</v>
      </c>
      <c r="E81" s="5" t="s">
        <v>88</v>
      </c>
      <c r="F81" s="26" t="s">
        <v>121</v>
      </c>
      <c r="G81" s="26" t="s">
        <v>147</v>
      </c>
      <c r="H81" s="26"/>
      <c r="I81" s="35" t="s">
        <v>126</v>
      </c>
      <c r="J81" s="25">
        <v>3587</v>
      </c>
      <c r="K81" s="24"/>
      <c r="L81" s="24"/>
      <c r="M81" s="25">
        <f t="shared" si="5"/>
        <v>3530</v>
      </c>
      <c r="N81" s="25">
        <v>30</v>
      </c>
      <c r="O81" s="25">
        <v>3500</v>
      </c>
      <c r="P81" s="25"/>
      <c r="Q81" s="21" t="s">
        <v>256</v>
      </c>
    </row>
    <row r="82" spans="1:17" ht="48.75" customHeight="1">
      <c r="A82" s="28" t="s">
        <v>431</v>
      </c>
      <c r="B82" s="22" t="s">
        <v>20</v>
      </c>
      <c r="C82" s="23" t="s">
        <v>193</v>
      </c>
      <c r="D82" s="5" t="s">
        <v>54</v>
      </c>
      <c r="E82" s="5" t="s">
        <v>89</v>
      </c>
      <c r="F82" s="26" t="s">
        <v>121</v>
      </c>
      <c r="G82" s="26" t="s">
        <v>148</v>
      </c>
      <c r="H82" s="26"/>
      <c r="I82" s="35" t="s">
        <v>127</v>
      </c>
      <c r="J82" s="25">
        <v>10215</v>
      </c>
      <c r="K82" s="24"/>
      <c r="L82" s="24"/>
      <c r="M82" s="25">
        <f t="shared" si="5"/>
        <v>7735</v>
      </c>
      <c r="N82" s="25">
        <f>8450-745-7200+30</f>
        <v>535</v>
      </c>
      <c r="O82" s="25">
        <v>7200</v>
      </c>
      <c r="P82" s="25"/>
      <c r="Q82" s="21" t="s">
        <v>256</v>
      </c>
    </row>
    <row r="83" spans="1:17" ht="45">
      <c r="A83" s="28" t="s">
        <v>432</v>
      </c>
      <c r="B83" s="22" t="s">
        <v>55</v>
      </c>
      <c r="C83" s="23" t="s">
        <v>193</v>
      </c>
      <c r="D83" s="5" t="s">
        <v>51</v>
      </c>
      <c r="E83" s="5" t="s">
        <v>56</v>
      </c>
      <c r="F83" s="26" t="s">
        <v>121</v>
      </c>
      <c r="G83" s="26" t="s">
        <v>149</v>
      </c>
      <c r="H83" s="26"/>
      <c r="I83" s="35" t="s">
        <v>128</v>
      </c>
      <c r="J83" s="25">
        <v>7896</v>
      </c>
      <c r="K83" s="24"/>
      <c r="L83" s="24"/>
      <c r="M83" s="25">
        <f t="shared" si="5"/>
        <v>7520</v>
      </c>
      <c r="N83" s="25">
        <v>7520</v>
      </c>
      <c r="O83" s="25"/>
      <c r="P83" s="25"/>
      <c r="Q83" s="5"/>
    </row>
    <row r="84" spans="1:17" ht="45">
      <c r="A84" s="28" t="s">
        <v>433</v>
      </c>
      <c r="B84" s="66" t="s">
        <v>434</v>
      </c>
      <c r="C84" s="23" t="s">
        <v>193</v>
      </c>
      <c r="D84" s="23" t="s">
        <v>366</v>
      </c>
      <c r="E84" s="26" t="s">
        <v>407</v>
      </c>
      <c r="F84" s="26" t="s">
        <v>120</v>
      </c>
      <c r="G84" s="26" t="s">
        <v>435</v>
      </c>
      <c r="H84" s="26"/>
      <c r="I84" s="35" t="s">
        <v>436</v>
      </c>
      <c r="J84" s="25">
        <v>1238</v>
      </c>
      <c r="K84" s="24"/>
      <c r="L84" s="24"/>
      <c r="M84" s="25">
        <f t="shared" si="5"/>
        <v>1138</v>
      </c>
      <c r="N84" s="25">
        <v>1138</v>
      </c>
      <c r="O84" s="25"/>
      <c r="P84" s="25"/>
      <c r="Q84" s="21" t="s">
        <v>256</v>
      </c>
    </row>
    <row r="85" spans="1:17" ht="49.5" customHeight="1">
      <c r="A85" s="28" t="s">
        <v>437</v>
      </c>
      <c r="B85" s="66" t="s">
        <v>438</v>
      </c>
      <c r="C85" s="23" t="s">
        <v>193</v>
      </c>
      <c r="D85" s="26" t="s">
        <v>53</v>
      </c>
      <c r="E85" s="76" t="s">
        <v>439</v>
      </c>
      <c r="F85" s="83" t="s">
        <v>121</v>
      </c>
      <c r="G85" s="84" t="s">
        <v>440</v>
      </c>
      <c r="H85" s="85"/>
      <c r="I85" s="85" t="s">
        <v>441</v>
      </c>
      <c r="J85" s="25">
        <v>26003</v>
      </c>
      <c r="K85" s="24"/>
      <c r="L85" s="24"/>
      <c r="M85" s="25">
        <f t="shared" si="5"/>
        <v>184</v>
      </c>
      <c r="N85" s="25">
        <f>18+166</f>
        <v>184</v>
      </c>
      <c r="O85" s="25"/>
      <c r="P85" s="25"/>
      <c r="Q85" s="21" t="s">
        <v>256</v>
      </c>
    </row>
    <row r="86" spans="1:17" ht="49.5" customHeight="1">
      <c r="A86" s="28" t="s">
        <v>442</v>
      </c>
      <c r="B86" s="22" t="s">
        <v>22</v>
      </c>
      <c r="C86" s="23" t="s">
        <v>193</v>
      </c>
      <c r="D86" s="26" t="s">
        <v>53</v>
      </c>
      <c r="E86" s="23" t="s">
        <v>16</v>
      </c>
      <c r="F86" s="26" t="s">
        <v>120</v>
      </c>
      <c r="G86" s="26" t="s">
        <v>150</v>
      </c>
      <c r="H86" s="26" t="s">
        <v>82</v>
      </c>
      <c r="I86" s="35" t="s">
        <v>129</v>
      </c>
      <c r="J86" s="24">
        <v>31907</v>
      </c>
      <c r="K86" s="24"/>
      <c r="L86" s="24"/>
      <c r="M86" s="25">
        <f t="shared" si="5"/>
        <v>28500</v>
      </c>
      <c r="N86" s="25">
        <f>23500+1294+2700+1006-8607-4449</f>
        <v>15444</v>
      </c>
      <c r="O86" s="25">
        <f>8607+4449</f>
        <v>13056</v>
      </c>
      <c r="P86" s="25"/>
      <c r="Q86" s="62"/>
    </row>
    <row r="87" spans="1:17" s="86" customFormat="1" ht="49.5" customHeight="1">
      <c r="A87" s="28" t="s">
        <v>443</v>
      </c>
      <c r="B87" s="27" t="s">
        <v>444</v>
      </c>
      <c r="C87" s="23" t="s">
        <v>193</v>
      </c>
      <c r="D87" s="23" t="s">
        <v>14</v>
      </c>
      <c r="E87" s="5" t="s">
        <v>384</v>
      </c>
      <c r="F87" s="26" t="s">
        <v>120</v>
      </c>
      <c r="G87" s="26" t="s">
        <v>445</v>
      </c>
      <c r="H87" s="26"/>
      <c r="I87" s="35" t="s">
        <v>446</v>
      </c>
      <c r="J87" s="24">
        <v>1112</v>
      </c>
      <c r="K87" s="24"/>
      <c r="L87" s="24"/>
      <c r="M87" s="25">
        <f t="shared" si="5"/>
        <v>1089</v>
      </c>
      <c r="N87" s="25">
        <f>1059+30</f>
        <v>1089</v>
      </c>
      <c r="O87" s="25"/>
      <c r="P87" s="25"/>
      <c r="Q87" s="21" t="s">
        <v>256</v>
      </c>
    </row>
    <row r="88" spans="1:17" ht="49.5" customHeight="1">
      <c r="A88" s="28" t="s">
        <v>447</v>
      </c>
      <c r="B88" s="22" t="s">
        <v>448</v>
      </c>
      <c r="C88" s="23" t="s">
        <v>193</v>
      </c>
      <c r="D88" s="5" t="s">
        <v>54</v>
      </c>
      <c r="E88" s="5" t="s">
        <v>449</v>
      </c>
      <c r="F88" s="26" t="s">
        <v>120</v>
      </c>
      <c r="G88" s="26" t="s">
        <v>450</v>
      </c>
      <c r="H88" s="26"/>
      <c r="I88" s="35" t="s">
        <v>451</v>
      </c>
      <c r="J88" s="25">
        <v>13926</v>
      </c>
      <c r="K88" s="24"/>
      <c r="L88" s="24"/>
      <c r="M88" s="25">
        <f t="shared" si="5"/>
        <v>9255</v>
      </c>
      <c r="N88" s="25">
        <f>12825-3600+30</f>
        <v>9255</v>
      </c>
      <c r="O88" s="25"/>
      <c r="P88" s="25"/>
      <c r="Q88" s="21" t="s">
        <v>256</v>
      </c>
    </row>
    <row r="89" spans="1:17" ht="49.5" customHeight="1">
      <c r="A89" s="28" t="s">
        <v>452</v>
      </c>
      <c r="B89" s="30" t="s">
        <v>74</v>
      </c>
      <c r="C89" s="23" t="s">
        <v>193</v>
      </c>
      <c r="D89" s="5" t="s">
        <v>54</v>
      </c>
      <c r="E89" s="5" t="s">
        <v>78</v>
      </c>
      <c r="F89" s="26" t="s">
        <v>120</v>
      </c>
      <c r="G89" s="26" t="s">
        <v>151</v>
      </c>
      <c r="H89" s="26"/>
      <c r="I89" s="35" t="s">
        <v>130</v>
      </c>
      <c r="J89" s="25">
        <v>19923</v>
      </c>
      <c r="K89" s="24"/>
      <c r="L89" s="24"/>
      <c r="M89" s="25">
        <f t="shared" si="5"/>
        <v>15256</v>
      </c>
      <c r="N89" s="25">
        <v>4776</v>
      </c>
      <c r="O89" s="25">
        <v>10480</v>
      </c>
      <c r="P89" s="25"/>
      <c r="Q89" s="21" t="s">
        <v>256</v>
      </c>
    </row>
    <row r="90" spans="1:17" ht="49.5" customHeight="1">
      <c r="A90" s="28" t="s">
        <v>453</v>
      </c>
      <c r="B90" s="30" t="s">
        <v>454</v>
      </c>
      <c r="C90" s="23" t="s">
        <v>193</v>
      </c>
      <c r="D90" s="5" t="s">
        <v>52</v>
      </c>
      <c r="E90" s="5" t="s">
        <v>455</v>
      </c>
      <c r="F90" s="26" t="s">
        <v>120</v>
      </c>
      <c r="G90" s="26" t="s">
        <v>456</v>
      </c>
      <c r="H90" s="26"/>
      <c r="I90" s="35" t="s">
        <v>457</v>
      </c>
      <c r="J90" s="25">
        <v>4640</v>
      </c>
      <c r="K90" s="24"/>
      <c r="L90" s="24"/>
      <c r="M90" s="25">
        <f t="shared" si="5"/>
        <v>4142</v>
      </c>
      <c r="N90" s="25">
        <v>4142</v>
      </c>
      <c r="O90" s="25"/>
      <c r="P90" s="25"/>
      <c r="Q90" s="21" t="s">
        <v>256</v>
      </c>
    </row>
    <row r="91" spans="1:17" ht="49.5" customHeight="1">
      <c r="A91" s="28" t="s">
        <v>458</v>
      </c>
      <c r="B91" s="31" t="s">
        <v>459</v>
      </c>
      <c r="C91" s="23" t="s">
        <v>193</v>
      </c>
      <c r="D91" s="5" t="s">
        <v>50</v>
      </c>
      <c r="E91" s="5" t="s">
        <v>460</v>
      </c>
      <c r="F91" s="26" t="s">
        <v>120</v>
      </c>
      <c r="G91" s="26" t="s">
        <v>461</v>
      </c>
      <c r="H91" s="26"/>
      <c r="I91" s="35" t="s">
        <v>462</v>
      </c>
      <c r="J91" s="25">
        <v>4710</v>
      </c>
      <c r="K91" s="24"/>
      <c r="L91" s="24"/>
      <c r="M91" s="25">
        <f t="shared" si="5"/>
        <v>4673</v>
      </c>
      <c r="N91" s="25">
        <f>4696-23</f>
        <v>4673</v>
      </c>
      <c r="O91" s="25"/>
      <c r="P91" s="25"/>
      <c r="Q91" s="21" t="s">
        <v>256</v>
      </c>
    </row>
    <row r="92" spans="1:17" ht="49.5" customHeight="1">
      <c r="A92" s="28" t="s">
        <v>463</v>
      </c>
      <c r="B92" s="22" t="s">
        <v>67</v>
      </c>
      <c r="C92" s="23" t="s">
        <v>193</v>
      </c>
      <c r="D92" s="5" t="s">
        <v>53</v>
      </c>
      <c r="E92" s="5" t="s">
        <v>91</v>
      </c>
      <c r="F92" s="26" t="s">
        <v>120</v>
      </c>
      <c r="G92" s="26" t="s">
        <v>152</v>
      </c>
      <c r="H92" s="26"/>
      <c r="I92" s="35" t="s">
        <v>131</v>
      </c>
      <c r="J92" s="25">
        <v>9547</v>
      </c>
      <c r="K92" s="24"/>
      <c r="L92" s="24"/>
      <c r="M92" s="25">
        <f>SUM(N92:P92)</f>
        <v>6570</v>
      </c>
      <c r="N92" s="25">
        <v>6570</v>
      </c>
      <c r="O92" s="25"/>
      <c r="P92" s="25"/>
      <c r="Q92" s="21" t="s">
        <v>256</v>
      </c>
    </row>
    <row r="93" spans="1:17" ht="49.5" customHeight="1">
      <c r="A93" s="28" t="s">
        <v>464</v>
      </c>
      <c r="B93" s="27" t="s">
        <v>465</v>
      </c>
      <c r="C93" s="23" t="s">
        <v>193</v>
      </c>
      <c r="D93" s="26" t="s">
        <v>53</v>
      </c>
      <c r="E93" s="5" t="s">
        <v>466</v>
      </c>
      <c r="F93" s="5" t="s">
        <v>122</v>
      </c>
      <c r="G93" s="26" t="s">
        <v>467</v>
      </c>
      <c r="H93" s="26"/>
      <c r="I93" s="35" t="s">
        <v>468</v>
      </c>
      <c r="J93" s="24">
        <v>861</v>
      </c>
      <c r="K93" s="24"/>
      <c r="L93" s="24"/>
      <c r="M93" s="25">
        <f t="shared" si="5"/>
        <v>786</v>
      </c>
      <c r="N93" s="25">
        <v>786</v>
      </c>
      <c r="O93" s="25"/>
      <c r="P93" s="25"/>
      <c r="Q93" s="21" t="s">
        <v>256</v>
      </c>
    </row>
    <row r="94" spans="1:17" ht="49.5" customHeight="1">
      <c r="A94" s="28" t="s">
        <v>469</v>
      </c>
      <c r="B94" s="27" t="s">
        <v>470</v>
      </c>
      <c r="C94" s="23" t="s">
        <v>193</v>
      </c>
      <c r="D94" s="5" t="s">
        <v>54</v>
      </c>
      <c r="E94" s="5" t="s">
        <v>471</v>
      </c>
      <c r="F94" s="5" t="s">
        <v>122</v>
      </c>
      <c r="G94" s="26" t="s">
        <v>472</v>
      </c>
      <c r="H94" s="26"/>
      <c r="I94" s="35" t="s">
        <v>473</v>
      </c>
      <c r="J94" s="24">
        <v>1571</v>
      </c>
      <c r="K94" s="24"/>
      <c r="L94" s="24"/>
      <c r="M94" s="25">
        <f t="shared" si="5"/>
        <v>1453</v>
      </c>
      <c r="N94" s="25">
        <f>1500-47</f>
        <v>1453</v>
      </c>
      <c r="O94" s="25"/>
      <c r="P94" s="25"/>
      <c r="Q94" s="21" t="s">
        <v>256</v>
      </c>
    </row>
    <row r="95" spans="1:17" ht="49.5" customHeight="1">
      <c r="A95" s="28" t="s">
        <v>474</v>
      </c>
      <c r="B95" s="22" t="s">
        <v>64</v>
      </c>
      <c r="C95" s="23" t="s">
        <v>193</v>
      </c>
      <c r="D95" s="5" t="s">
        <v>54</v>
      </c>
      <c r="E95" s="5" t="s">
        <v>100</v>
      </c>
      <c r="F95" s="5" t="s">
        <v>122</v>
      </c>
      <c r="G95" s="26" t="s">
        <v>153</v>
      </c>
      <c r="H95" s="26"/>
      <c r="I95" s="35" t="s">
        <v>132</v>
      </c>
      <c r="J95" s="25">
        <v>9987</v>
      </c>
      <c r="K95" s="24"/>
      <c r="L95" s="24"/>
      <c r="M95" s="25">
        <f t="shared" si="5"/>
        <v>9880</v>
      </c>
      <c r="N95" s="25">
        <v>9880</v>
      </c>
      <c r="O95" s="25"/>
      <c r="P95" s="25"/>
      <c r="Q95" s="87"/>
    </row>
    <row r="96" spans="1:17" ht="49.5" customHeight="1">
      <c r="A96" s="28" t="s">
        <v>475</v>
      </c>
      <c r="B96" s="22" t="s">
        <v>66</v>
      </c>
      <c r="C96" s="23" t="s">
        <v>193</v>
      </c>
      <c r="D96" s="5" t="s">
        <v>54</v>
      </c>
      <c r="E96" s="5" t="s">
        <v>101</v>
      </c>
      <c r="F96" s="5" t="s">
        <v>122</v>
      </c>
      <c r="G96" s="26" t="s">
        <v>154</v>
      </c>
      <c r="H96" s="26"/>
      <c r="I96" s="35" t="s">
        <v>133</v>
      </c>
      <c r="J96" s="25">
        <v>9960</v>
      </c>
      <c r="K96" s="24"/>
      <c r="L96" s="24"/>
      <c r="M96" s="25">
        <f t="shared" si="5"/>
        <v>9765</v>
      </c>
      <c r="N96" s="25">
        <v>9765</v>
      </c>
      <c r="O96" s="25"/>
      <c r="P96" s="25"/>
      <c r="Q96" s="88"/>
    </row>
    <row r="97" spans="1:17" ht="49.5" customHeight="1">
      <c r="A97" s="28" t="s">
        <v>476</v>
      </c>
      <c r="B97" s="31" t="s">
        <v>68</v>
      </c>
      <c r="C97" s="23" t="s">
        <v>193</v>
      </c>
      <c r="D97" s="5" t="s">
        <v>51</v>
      </c>
      <c r="E97" s="5" t="s">
        <v>102</v>
      </c>
      <c r="F97" s="5" t="s">
        <v>122</v>
      </c>
      <c r="G97" s="26" t="s">
        <v>155</v>
      </c>
      <c r="H97" s="26"/>
      <c r="I97" s="35" t="s">
        <v>134</v>
      </c>
      <c r="J97" s="29">
        <v>1891</v>
      </c>
      <c r="K97" s="24"/>
      <c r="L97" s="24"/>
      <c r="M97" s="25">
        <f t="shared" si="5"/>
        <v>1805</v>
      </c>
      <c r="N97" s="25">
        <v>1805</v>
      </c>
      <c r="O97" s="25"/>
      <c r="P97" s="25"/>
      <c r="Q97" s="21" t="s">
        <v>256</v>
      </c>
    </row>
    <row r="98" spans="1:17" ht="49.5" customHeight="1">
      <c r="A98" s="28" t="s">
        <v>477</v>
      </c>
      <c r="B98" s="32" t="s">
        <v>69</v>
      </c>
      <c r="C98" s="23" t="s">
        <v>193</v>
      </c>
      <c r="D98" s="5" t="s">
        <v>51</v>
      </c>
      <c r="E98" s="5" t="s">
        <v>103</v>
      </c>
      <c r="F98" s="5" t="s">
        <v>122</v>
      </c>
      <c r="G98" s="26" t="s">
        <v>156</v>
      </c>
      <c r="H98" s="26"/>
      <c r="I98" s="35" t="s">
        <v>135</v>
      </c>
      <c r="J98" s="29">
        <v>14415</v>
      </c>
      <c r="K98" s="24"/>
      <c r="L98" s="24"/>
      <c r="M98" s="25">
        <f t="shared" si="5"/>
        <v>11101</v>
      </c>
      <c r="N98" s="90">
        <v>11101</v>
      </c>
      <c r="O98" s="25"/>
      <c r="P98" s="25"/>
      <c r="Q98" s="88"/>
    </row>
    <row r="99" spans="1:17" ht="45" customHeight="1">
      <c r="A99" s="28" t="s">
        <v>478</v>
      </c>
      <c r="B99" s="33" t="s">
        <v>84</v>
      </c>
      <c r="C99" s="23" t="s">
        <v>193</v>
      </c>
      <c r="D99" s="5" t="s">
        <v>54</v>
      </c>
      <c r="E99" s="5" t="s">
        <v>104</v>
      </c>
      <c r="F99" s="5" t="s">
        <v>122</v>
      </c>
      <c r="G99" s="26" t="s">
        <v>157</v>
      </c>
      <c r="H99" s="26"/>
      <c r="I99" s="35" t="s">
        <v>136</v>
      </c>
      <c r="J99" s="29">
        <v>14931</v>
      </c>
      <c r="K99" s="24"/>
      <c r="L99" s="24"/>
      <c r="M99" s="25">
        <f t="shared" si="5"/>
        <v>12457</v>
      </c>
      <c r="N99" s="25">
        <f>4950+2900+1500+450+200+108+200-9</f>
        <v>10299</v>
      </c>
      <c r="O99" s="25">
        <f>1672+486</f>
        <v>2158</v>
      </c>
      <c r="P99" s="25"/>
      <c r="Q99" s="88"/>
    </row>
    <row r="100" spans="1:17" ht="45" customHeight="1">
      <c r="A100" s="28" t="s">
        <v>479</v>
      </c>
      <c r="B100" s="34" t="s">
        <v>70</v>
      </c>
      <c r="C100" s="23" t="s">
        <v>193</v>
      </c>
      <c r="D100" s="5" t="s">
        <v>54</v>
      </c>
      <c r="E100" s="5" t="s">
        <v>85</v>
      </c>
      <c r="F100" s="5" t="s">
        <v>122</v>
      </c>
      <c r="G100" s="26" t="s">
        <v>158</v>
      </c>
      <c r="H100" s="26"/>
      <c r="I100" s="35" t="s">
        <v>137</v>
      </c>
      <c r="J100" s="29">
        <v>4298</v>
      </c>
      <c r="K100" s="24"/>
      <c r="L100" s="24"/>
      <c r="M100" s="25">
        <f t="shared" si="5"/>
        <v>4215</v>
      </c>
      <c r="N100" s="25">
        <v>4215</v>
      </c>
      <c r="O100" s="25"/>
      <c r="P100" s="25"/>
      <c r="Q100" s="21" t="s">
        <v>256</v>
      </c>
    </row>
    <row r="101" spans="1:17" ht="45" customHeight="1">
      <c r="A101" s="28" t="s">
        <v>480</v>
      </c>
      <c r="B101" s="33" t="s">
        <v>72</v>
      </c>
      <c r="C101" s="23" t="s">
        <v>193</v>
      </c>
      <c r="D101" s="5" t="s">
        <v>50</v>
      </c>
      <c r="E101" s="5" t="s">
        <v>105</v>
      </c>
      <c r="F101" s="5" t="s">
        <v>122</v>
      </c>
      <c r="G101" s="26" t="s">
        <v>159</v>
      </c>
      <c r="H101" s="26"/>
      <c r="I101" s="35" t="s">
        <v>138</v>
      </c>
      <c r="J101" s="29">
        <v>5665</v>
      </c>
      <c r="K101" s="24"/>
      <c r="L101" s="24"/>
      <c r="M101" s="25">
        <f t="shared" si="5"/>
        <v>5525</v>
      </c>
      <c r="N101" s="25">
        <f>5395+130</f>
        <v>5525</v>
      </c>
      <c r="O101" s="25"/>
      <c r="P101" s="25"/>
      <c r="Q101" s="88"/>
    </row>
    <row r="102" spans="1:17" ht="45" customHeight="1">
      <c r="A102" s="28" t="s">
        <v>481</v>
      </c>
      <c r="B102" s="33" t="s">
        <v>73</v>
      </c>
      <c r="C102" s="23" t="s">
        <v>193</v>
      </c>
      <c r="D102" s="5" t="s">
        <v>77</v>
      </c>
      <c r="E102" s="5" t="s">
        <v>106</v>
      </c>
      <c r="F102" s="5" t="s">
        <v>122</v>
      </c>
      <c r="G102" s="26" t="s">
        <v>160</v>
      </c>
      <c r="H102" s="26"/>
      <c r="I102" s="35" t="s">
        <v>139</v>
      </c>
      <c r="J102" s="29">
        <v>8251</v>
      </c>
      <c r="K102" s="24"/>
      <c r="L102" s="24"/>
      <c r="M102" s="25">
        <f t="shared" si="5"/>
        <v>7442</v>
      </c>
      <c r="N102" s="25">
        <f>8050-858+250</f>
        <v>7442</v>
      </c>
      <c r="O102" s="25"/>
      <c r="P102" s="25"/>
      <c r="Q102" s="21" t="s">
        <v>256</v>
      </c>
    </row>
    <row r="103" spans="1:17" ht="45" customHeight="1">
      <c r="A103" s="28" t="s">
        <v>482</v>
      </c>
      <c r="B103" s="20" t="s">
        <v>75</v>
      </c>
      <c r="C103" s="23" t="s">
        <v>193</v>
      </c>
      <c r="D103" s="5" t="s">
        <v>51</v>
      </c>
      <c r="E103" s="5" t="s">
        <v>15</v>
      </c>
      <c r="F103" s="5" t="s">
        <v>122</v>
      </c>
      <c r="G103" s="26" t="s">
        <v>161</v>
      </c>
      <c r="H103" s="26"/>
      <c r="I103" s="23" t="s">
        <v>107</v>
      </c>
      <c r="J103" s="25">
        <v>7527</v>
      </c>
      <c r="K103" s="24"/>
      <c r="L103" s="24"/>
      <c r="M103" s="25">
        <f t="shared" si="5"/>
        <v>7170</v>
      </c>
      <c r="N103" s="25">
        <v>7170</v>
      </c>
      <c r="O103" s="25"/>
      <c r="P103" s="25"/>
      <c r="Q103" s="21" t="s">
        <v>256</v>
      </c>
    </row>
    <row r="104" spans="1:17" ht="45" customHeight="1">
      <c r="A104" s="28" t="s">
        <v>483</v>
      </c>
      <c r="B104" s="36" t="s">
        <v>76</v>
      </c>
      <c r="C104" s="23" t="s">
        <v>193</v>
      </c>
      <c r="D104" s="5" t="s">
        <v>50</v>
      </c>
      <c r="E104" s="5"/>
      <c r="F104" s="5" t="s">
        <v>122</v>
      </c>
      <c r="G104" s="26" t="s">
        <v>162</v>
      </c>
      <c r="H104" s="26"/>
      <c r="I104" s="35" t="s">
        <v>140</v>
      </c>
      <c r="J104" s="25">
        <v>3727</v>
      </c>
      <c r="K104" s="24"/>
      <c r="L104" s="24"/>
      <c r="M104" s="25">
        <f t="shared" si="5"/>
        <v>3550</v>
      </c>
      <c r="N104" s="25">
        <v>3550</v>
      </c>
      <c r="O104" s="25"/>
      <c r="P104" s="25"/>
      <c r="Q104" s="21" t="s">
        <v>256</v>
      </c>
    </row>
    <row r="105" spans="1:17" ht="45" customHeight="1">
      <c r="A105" s="28" t="s">
        <v>484</v>
      </c>
      <c r="B105" s="27" t="s">
        <v>92</v>
      </c>
      <c r="C105" s="23" t="s">
        <v>193</v>
      </c>
      <c r="D105" s="5" t="s">
        <v>14</v>
      </c>
      <c r="E105" s="5" t="s">
        <v>93</v>
      </c>
      <c r="F105" s="5" t="s">
        <v>122</v>
      </c>
      <c r="G105" s="26" t="s">
        <v>163</v>
      </c>
      <c r="H105" s="26"/>
      <c r="I105" s="23" t="s">
        <v>141</v>
      </c>
      <c r="J105" s="25">
        <v>1092</v>
      </c>
      <c r="K105" s="24"/>
      <c r="L105" s="24"/>
      <c r="M105" s="25">
        <f aca="true" t="shared" si="6" ref="M105:M118">SUM(N105:P105)</f>
        <v>1059</v>
      </c>
      <c r="N105" s="25">
        <v>1059</v>
      </c>
      <c r="O105" s="25"/>
      <c r="P105" s="25"/>
      <c r="Q105" s="21" t="s">
        <v>256</v>
      </c>
    </row>
    <row r="106" spans="1:17" ht="45" customHeight="1">
      <c r="A106" s="28" t="s">
        <v>485</v>
      </c>
      <c r="B106" s="27" t="s">
        <v>94</v>
      </c>
      <c r="C106" s="23" t="s">
        <v>193</v>
      </c>
      <c r="D106" s="5" t="s">
        <v>52</v>
      </c>
      <c r="E106" s="28" t="s">
        <v>108</v>
      </c>
      <c r="F106" s="5" t="s">
        <v>122</v>
      </c>
      <c r="G106" s="26" t="s">
        <v>164</v>
      </c>
      <c r="H106" s="26"/>
      <c r="I106" s="35" t="s">
        <v>142</v>
      </c>
      <c r="J106" s="23">
        <v>5800</v>
      </c>
      <c r="K106" s="24"/>
      <c r="L106" s="24"/>
      <c r="M106" s="25">
        <f t="shared" si="6"/>
        <v>5690</v>
      </c>
      <c r="N106" s="25">
        <f>5525+165</f>
        <v>5690</v>
      </c>
      <c r="O106" s="25"/>
      <c r="P106" s="25"/>
      <c r="Q106" s="21" t="s">
        <v>256</v>
      </c>
    </row>
    <row r="107" spans="1:17" ht="45" customHeight="1">
      <c r="A107" s="28" t="s">
        <v>486</v>
      </c>
      <c r="B107" s="27" t="s">
        <v>95</v>
      </c>
      <c r="C107" s="23" t="s">
        <v>193</v>
      </c>
      <c r="D107" s="5" t="s">
        <v>52</v>
      </c>
      <c r="E107" s="28" t="s">
        <v>109</v>
      </c>
      <c r="F107" s="5" t="s">
        <v>122</v>
      </c>
      <c r="G107" s="26" t="s">
        <v>165</v>
      </c>
      <c r="H107" s="26"/>
      <c r="I107" s="35" t="s">
        <v>143</v>
      </c>
      <c r="J107" s="23">
        <v>2706</v>
      </c>
      <c r="K107" s="24"/>
      <c r="L107" s="24"/>
      <c r="M107" s="25">
        <f t="shared" si="6"/>
        <v>2577</v>
      </c>
      <c r="N107" s="25">
        <v>2577</v>
      </c>
      <c r="O107" s="25"/>
      <c r="P107" s="25"/>
      <c r="Q107" s="21" t="s">
        <v>256</v>
      </c>
    </row>
    <row r="108" spans="1:17" ht="45" customHeight="1">
      <c r="A108" s="28" t="s">
        <v>487</v>
      </c>
      <c r="B108" s="22" t="s">
        <v>90</v>
      </c>
      <c r="C108" s="23" t="s">
        <v>193</v>
      </c>
      <c r="D108" s="5" t="s">
        <v>53</v>
      </c>
      <c r="E108" s="23"/>
      <c r="F108" s="5" t="s">
        <v>122</v>
      </c>
      <c r="G108" s="26" t="s">
        <v>166</v>
      </c>
      <c r="H108" s="26"/>
      <c r="I108" s="35" t="s">
        <v>144</v>
      </c>
      <c r="J108" s="23">
        <v>1178</v>
      </c>
      <c r="K108" s="24"/>
      <c r="L108" s="24"/>
      <c r="M108" s="25">
        <f t="shared" si="6"/>
        <v>1085</v>
      </c>
      <c r="N108" s="90">
        <f>1125-40</f>
        <v>1085</v>
      </c>
      <c r="O108" s="25"/>
      <c r="P108" s="25"/>
      <c r="Q108" s="21" t="s">
        <v>256</v>
      </c>
    </row>
    <row r="109" spans="1:17" ht="45">
      <c r="A109" s="28" t="s">
        <v>488</v>
      </c>
      <c r="B109" s="22" t="s">
        <v>65</v>
      </c>
      <c r="C109" s="23" t="s">
        <v>193</v>
      </c>
      <c r="D109" s="5" t="s">
        <v>54</v>
      </c>
      <c r="E109" s="5" t="s">
        <v>86</v>
      </c>
      <c r="F109" s="5" t="s">
        <v>122</v>
      </c>
      <c r="G109" s="26" t="s">
        <v>167</v>
      </c>
      <c r="H109" s="26"/>
      <c r="I109" s="35" t="s">
        <v>514</v>
      </c>
      <c r="J109" s="23">
        <v>8000</v>
      </c>
      <c r="K109" s="24"/>
      <c r="L109" s="24"/>
      <c r="M109" s="25">
        <f t="shared" si="6"/>
        <v>395</v>
      </c>
      <c r="N109" s="25">
        <v>395</v>
      </c>
      <c r="O109" s="25"/>
      <c r="P109" s="25"/>
      <c r="Q109" s="5" t="s">
        <v>489</v>
      </c>
    </row>
    <row r="110" spans="1:17" ht="45">
      <c r="A110" s="28" t="s">
        <v>490</v>
      </c>
      <c r="B110" s="33" t="s">
        <v>71</v>
      </c>
      <c r="C110" s="23" t="s">
        <v>193</v>
      </c>
      <c r="D110" s="5" t="s">
        <v>53</v>
      </c>
      <c r="E110" s="5" t="s">
        <v>83</v>
      </c>
      <c r="F110" s="5" t="s">
        <v>122</v>
      </c>
      <c r="G110" s="26" t="s">
        <v>168</v>
      </c>
      <c r="H110" s="26"/>
      <c r="I110" s="35" t="s">
        <v>515</v>
      </c>
      <c r="J110" s="23">
        <v>11070</v>
      </c>
      <c r="K110" s="24"/>
      <c r="L110" s="24"/>
      <c r="M110" s="25">
        <f t="shared" si="6"/>
        <v>466</v>
      </c>
      <c r="N110" s="25">
        <v>466</v>
      </c>
      <c r="O110" s="25"/>
      <c r="P110" s="25"/>
      <c r="Q110" s="5" t="s">
        <v>489</v>
      </c>
    </row>
    <row r="111" spans="1:17" ht="82.5" customHeight="1">
      <c r="A111" s="28" t="s">
        <v>491</v>
      </c>
      <c r="B111" s="38" t="s">
        <v>118</v>
      </c>
      <c r="C111" s="23" t="s">
        <v>193</v>
      </c>
      <c r="D111" s="40" t="s">
        <v>54</v>
      </c>
      <c r="E111" s="19" t="s">
        <v>111</v>
      </c>
      <c r="F111" s="21" t="s">
        <v>123</v>
      </c>
      <c r="G111" s="26" t="s">
        <v>503</v>
      </c>
      <c r="H111" s="26"/>
      <c r="I111" s="35" t="s">
        <v>507</v>
      </c>
      <c r="J111" s="77">
        <v>4947</v>
      </c>
      <c r="K111" s="24"/>
      <c r="L111" s="24"/>
      <c r="M111" s="25">
        <f t="shared" si="6"/>
        <v>212</v>
      </c>
      <c r="N111" s="25">
        <v>212</v>
      </c>
      <c r="O111" s="25"/>
      <c r="P111" s="25"/>
      <c r="Q111" s="5" t="s">
        <v>489</v>
      </c>
    </row>
    <row r="112" spans="1:17" ht="125.25" customHeight="1">
      <c r="A112" s="28" t="s">
        <v>492</v>
      </c>
      <c r="B112" s="38" t="s">
        <v>119</v>
      </c>
      <c r="C112" s="23" t="s">
        <v>193</v>
      </c>
      <c r="D112" s="40" t="s">
        <v>50</v>
      </c>
      <c r="E112" s="19" t="s">
        <v>521</v>
      </c>
      <c r="F112" s="21" t="s">
        <v>123</v>
      </c>
      <c r="G112" s="26" t="s">
        <v>502</v>
      </c>
      <c r="H112" s="26"/>
      <c r="I112" s="35" t="s">
        <v>508</v>
      </c>
      <c r="J112" s="77">
        <v>14976</v>
      </c>
      <c r="K112" s="24"/>
      <c r="L112" s="24"/>
      <c r="M112" s="25">
        <f t="shared" si="6"/>
        <v>689</v>
      </c>
      <c r="N112" s="25">
        <v>689</v>
      </c>
      <c r="O112" s="25"/>
      <c r="P112" s="25"/>
      <c r="Q112" s="5" t="s">
        <v>489</v>
      </c>
    </row>
    <row r="113" spans="1:17" ht="138" customHeight="1">
      <c r="A113" s="28" t="s">
        <v>493</v>
      </c>
      <c r="B113" s="38" t="s">
        <v>96</v>
      </c>
      <c r="C113" s="23" t="s">
        <v>193</v>
      </c>
      <c r="D113" s="40" t="s">
        <v>80</v>
      </c>
      <c r="E113" s="19" t="s">
        <v>520</v>
      </c>
      <c r="F113" s="21" t="s">
        <v>123</v>
      </c>
      <c r="G113" s="26" t="s">
        <v>505</v>
      </c>
      <c r="H113" s="26"/>
      <c r="I113" s="35" t="s">
        <v>509</v>
      </c>
      <c r="J113" s="43">
        <v>4515</v>
      </c>
      <c r="K113" s="24"/>
      <c r="L113" s="24"/>
      <c r="M113" s="25">
        <f t="shared" si="6"/>
        <v>191</v>
      </c>
      <c r="N113" s="25">
        <v>191</v>
      </c>
      <c r="O113" s="25"/>
      <c r="P113" s="25"/>
      <c r="Q113" s="5" t="s">
        <v>489</v>
      </c>
    </row>
    <row r="114" spans="1:17" ht="45">
      <c r="A114" s="28" t="s">
        <v>494</v>
      </c>
      <c r="B114" s="51" t="s">
        <v>98</v>
      </c>
      <c r="C114" s="23" t="s">
        <v>193</v>
      </c>
      <c r="D114" s="40" t="s">
        <v>80</v>
      </c>
      <c r="E114" s="40" t="s">
        <v>112</v>
      </c>
      <c r="F114" s="21" t="s">
        <v>123</v>
      </c>
      <c r="G114" s="26" t="s">
        <v>506</v>
      </c>
      <c r="H114" s="26"/>
      <c r="I114" s="35" t="s">
        <v>512</v>
      </c>
      <c r="J114" s="43">
        <v>4341</v>
      </c>
      <c r="K114" s="24"/>
      <c r="L114" s="24"/>
      <c r="M114" s="25">
        <f t="shared" si="6"/>
        <v>184</v>
      </c>
      <c r="N114" s="25">
        <v>184</v>
      </c>
      <c r="O114" s="25"/>
      <c r="P114" s="25"/>
      <c r="Q114" s="5" t="s">
        <v>489</v>
      </c>
    </row>
    <row r="115" spans="1:17" ht="78.75" customHeight="1">
      <c r="A115" s="28" t="s">
        <v>495</v>
      </c>
      <c r="B115" s="38" t="s">
        <v>114</v>
      </c>
      <c r="C115" s="23" t="s">
        <v>193</v>
      </c>
      <c r="D115" s="40" t="s">
        <v>80</v>
      </c>
      <c r="E115" s="40" t="s">
        <v>519</v>
      </c>
      <c r="F115" s="21" t="s">
        <v>123</v>
      </c>
      <c r="G115" s="26" t="s">
        <v>504</v>
      </c>
      <c r="H115" s="26"/>
      <c r="I115" s="35" t="s">
        <v>513</v>
      </c>
      <c r="J115" s="25">
        <v>14872</v>
      </c>
      <c r="K115" s="24"/>
      <c r="L115" s="24"/>
      <c r="M115" s="25">
        <f t="shared" si="6"/>
        <v>95</v>
      </c>
      <c r="N115" s="25">
        <v>95</v>
      </c>
      <c r="O115" s="25"/>
      <c r="P115" s="25"/>
      <c r="Q115" s="5" t="s">
        <v>489</v>
      </c>
    </row>
    <row r="116" spans="1:17" ht="45.75" customHeight="1">
      <c r="A116" s="28" t="s">
        <v>496</v>
      </c>
      <c r="B116" s="39" t="s">
        <v>97</v>
      </c>
      <c r="C116" s="23" t="s">
        <v>193</v>
      </c>
      <c r="D116" s="40" t="s">
        <v>51</v>
      </c>
      <c r="E116" s="40" t="s">
        <v>110</v>
      </c>
      <c r="F116" s="21" t="s">
        <v>123</v>
      </c>
      <c r="G116" s="26" t="s">
        <v>500</v>
      </c>
      <c r="H116" s="26"/>
      <c r="I116" s="35" t="s">
        <v>517</v>
      </c>
      <c r="J116" s="76">
        <v>3314</v>
      </c>
      <c r="K116" s="24"/>
      <c r="L116" s="24"/>
      <c r="M116" s="25">
        <f t="shared" si="6"/>
        <v>180</v>
      </c>
      <c r="N116" s="25">
        <v>180</v>
      </c>
      <c r="O116" s="25"/>
      <c r="P116" s="25"/>
      <c r="Q116" s="5" t="s">
        <v>489</v>
      </c>
    </row>
    <row r="117" spans="1:17" ht="45" customHeight="1">
      <c r="A117" s="28" t="s">
        <v>497</v>
      </c>
      <c r="B117" s="38" t="s">
        <v>113</v>
      </c>
      <c r="C117" s="23" t="s">
        <v>193</v>
      </c>
      <c r="D117" s="40" t="s">
        <v>50</v>
      </c>
      <c r="E117" s="40" t="s">
        <v>115</v>
      </c>
      <c r="F117" s="21" t="s">
        <v>123</v>
      </c>
      <c r="G117" s="26" t="s">
        <v>499</v>
      </c>
      <c r="H117" s="26"/>
      <c r="I117" s="35" t="s">
        <v>510</v>
      </c>
      <c r="J117" s="44">
        <v>14891</v>
      </c>
      <c r="K117" s="24"/>
      <c r="L117" s="24"/>
      <c r="M117" s="25">
        <f t="shared" si="6"/>
        <v>555</v>
      </c>
      <c r="N117" s="25">
        <v>555</v>
      </c>
      <c r="O117" s="25"/>
      <c r="P117" s="25"/>
      <c r="Q117" s="5" t="s">
        <v>489</v>
      </c>
    </row>
    <row r="118" spans="1:17" ht="47.25" customHeight="1">
      <c r="A118" s="28" t="s">
        <v>498</v>
      </c>
      <c r="B118" s="41" t="s">
        <v>117</v>
      </c>
      <c r="C118" s="23" t="s">
        <v>193</v>
      </c>
      <c r="D118" s="42" t="s">
        <v>99</v>
      </c>
      <c r="E118" s="42" t="s">
        <v>518</v>
      </c>
      <c r="F118" s="21" t="s">
        <v>123</v>
      </c>
      <c r="G118" s="26" t="s">
        <v>501</v>
      </c>
      <c r="H118" s="26"/>
      <c r="I118" s="35" t="s">
        <v>511</v>
      </c>
      <c r="J118" s="25">
        <v>7263</v>
      </c>
      <c r="K118" s="24"/>
      <c r="L118" s="24"/>
      <c r="M118" s="25">
        <f t="shared" si="6"/>
        <v>308</v>
      </c>
      <c r="N118" s="25">
        <v>308</v>
      </c>
      <c r="O118" s="25"/>
      <c r="P118" s="25"/>
      <c r="Q118" s="5" t="s">
        <v>489</v>
      </c>
    </row>
    <row r="119" spans="1:17" ht="18" customHeight="1">
      <c r="A119" s="46"/>
      <c r="B119" s="47" t="s">
        <v>516</v>
      </c>
      <c r="C119" s="48"/>
      <c r="D119" s="48"/>
      <c r="E119" s="49"/>
      <c r="F119" s="46"/>
      <c r="G119" s="49"/>
      <c r="H119" s="49"/>
      <c r="I119" s="49"/>
      <c r="J119" s="46"/>
      <c r="K119" s="46"/>
      <c r="L119" s="46"/>
      <c r="M119" s="50"/>
      <c r="N119" s="50"/>
      <c r="O119" s="50"/>
      <c r="P119" s="50"/>
      <c r="Q119" s="89"/>
    </row>
  </sheetData>
  <sheetProtection/>
  <mergeCells count="23">
    <mergeCell ref="P1:Q1"/>
    <mergeCell ref="A2:D2"/>
    <mergeCell ref="E2:Q2"/>
    <mergeCell ref="A3:D3"/>
    <mergeCell ref="E3:Q3"/>
    <mergeCell ref="A4:F4"/>
    <mergeCell ref="P4:Q4"/>
    <mergeCell ref="A5:Q5"/>
    <mergeCell ref="A6:Q6"/>
    <mergeCell ref="M8:Q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M9:P9"/>
    <mergeCell ref="Q9:Q10"/>
  </mergeCells>
  <printOptions horizontalCentered="1"/>
  <pageMargins left="0" right="0" top="0.354330708661417" bottom="0.236220472440945" header="0.275590551181102" footer="0.236220472440945"/>
  <pageSetup horizontalDpi="600" verticalDpi="600" orientation="landscape" paperSize="12" scale="7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2020-11-19T06:04:06Z</cp:lastPrinted>
  <dcterms:created xsi:type="dcterms:W3CDTF">2014-11-03T07:31:24Z</dcterms:created>
  <dcterms:modified xsi:type="dcterms:W3CDTF">2020-11-25T08:49:02Z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