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Phụ lục I" sheetId="1" r:id="rId1"/>
    <sheet name="Phụ lục II" sheetId="2" r:id="rId2"/>
  </sheets>
  <definedNames>
    <definedName name="_xlnm.Print_Titles" localSheetId="0">'Phụ lục I'!$5:$6</definedName>
    <definedName name="_xlnm.Print_Titles" localSheetId="1">'Phụ lục II'!$5:$6</definedName>
  </definedNames>
  <calcPr fullCalcOnLoad="1"/>
</workbook>
</file>

<file path=xl/sharedStrings.xml><?xml version="1.0" encoding="utf-8"?>
<sst xmlns="http://schemas.openxmlformats.org/spreadsheetml/2006/main" count="202" uniqueCount="144">
  <si>
    <t>ĐVT: triệu đồng</t>
  </si>
  <si>
    <t>STT</t>
  </si>
  <si>
    <t>Nội dung</t>
  </si>
  <si>
    <t>A</t>
  </si>
  <si>
    <t>Tổng các khoản thu cân đối NSNN (I+II)</t>
  </si>
  <si>
    <t>I</t>
  </si>
  <si>
    <t>Thu nội địa</t>
  </si>
  <si>
    <t>- Thuế TNDN</t>
  </si>
  <si>
    <t>- Thuế Tài nguyên</t>
  </si>
  <si>
    <t>- Thuế GTGT</t>
  </si>
  <si>
    <t>- Thuế TTĐB</t>
  </si>
  <si>
    <t>- Thu khác</t>
  </si>
  <si>
    <t>- Thuế môn bài</t>
  </si>
  <si>
    <t>Thu từ doanh nghiệp nhà nước do địa phương quản lý</t>
  </si>
  <si>
    <t>Thu từ doanh nghiệp có vốn đầu tư nước ngoài</t>
  </si>
  <si>
    <t>- Thu tiền thuê mặt đất, mặt nước</t>
  </si>
  <si>
    <t>Thu từ khu vực công thương nghiệp, dịch vụ NQD</t>
  </si>
  <si>
    <t>a</t>
  </si>
  <si>
    <t>Doanh nghiệp</t>
  </si>
  <si>
    <t>b</t>
  </si>
  <si>
    <t>Hộ cá thể</t>
  </si>
  <si>
    <t>Thu tiền sử dụng đất</t>
  </si>
  <si>
    <t>Thu tiền thuê đất</t>
  </si>
  <si>
    <t>Thuế sử dụng đất phi nông nghiệp</t>
  </si>
  <si>
    <t>Thu tiền bán nhà ở thuộc sở hữu nhà nước</t>
  </si>
  <si>
    <t>Thuế thu nhập cá nhân</t>
  </si>
  <si>
    <t>Lệ phí trước bạ</t>
  </si>
  <si>
    <t>Phí địa phương</t>
  </si>
  <si>
    <t>- Thành phố</t>
  </si>
  <si>
    <t>- Quận, huyện</t>
  </si>
  <si>
    <t>- Phường, xã</t>
  </si>
  <si>
    <t>Thuế bảo vệ môi trường</t>
  </si>
  <si>
    <t>II</t>
  </si>
  <si>
    <t>Thu khác ngân sách</t>
  </si>
  <si>
    <t>B</t>
  </si>
  <si>
    <t>Các khoản thu được để lại chi quản lý qua NSNN</t>
  </si>
  <si>
    <t>Học phí</t>
  </si>
  <si>
    <t>Viện phí</t>
  </si>
  <si>
    <t>Các khoản thu cân đối NSĐP</t>
  </si>
  <si>
    <t>Các khoản thu 100%</t>
  </si>
  <si>
    <t>Thu phân chia theo tỷ lệ phần trăm (%)</t>
  </si>
  <si>
    <t>2</t>
  </si>
  <si>
    <t>NỘI DUNG CHI</t>
  </si>
  <si>
    <t>Tổng chi ngân sách địa phương (A+B+C)</t>
  </si>
  <si>
    <t>Chi đầu tư phát triển</t>
  </si>
  <si>
    <t>Từ nguồn cân đối ngân sách địa phương</t>
  </si>
  <si>
    <t>Vốn chuẩn bị đầu tư</t>
  </si>
  <si>
    <t>Chi đầu tư XDCB vốn trong nước</t>
  </si>
  <si>
    <t>c</t>
  </si>
  <si>
    <t>Chi đầu tư từ nguồn thu tiền sử dụng đất</t>
  </si>
  <si>
    <t>Từ nguồn bổ sung có mục tiêu từ Trung ương</t>
  </si>
  <si>
    <t xml:space="preserve">       - Vốn trong nước</t>
  </si>
  <si>
    <t xml:space="preserve">       - Vốn ngoài nước (ODA)</t>
  </si>
  <si>
    <t>Nguồn chương trình mục tiêu Quốc gia</t>
  </si>
  <si>
    <t>Chi thường xuyên</t>
  </si>
  <si>
    <t>Sự nghiệp kinh tế</t>
  </si>
  <si>
    <t xml:space="preserve">       - Nông nghiệp</t>
  </si>
  <si>
    <t xml:space="preserve">             + Hoạt động nông nghiệp, khuyến nông</t>
  </si>
  <si>
    <t xml:space="preserve">             + Kinh phí trợ giá giống cây, con</t>
  </si>
  <si>
    <t xml:space="preserve">       - Thủy lợi</t>
  </si>
  <si>
    <t xml:space="preserve">       - Giao thông</t>
  </si>
  <si>
    <t xml:space="preserve">       - Kiến thiết thị chính</t>
  </si>
  <si>
    <t xml:space="preserve">       - Vốn quy hoạch ngành</t>
  </si>
  <si>
    <t xml:space="preserve">       - Sự nghiệp kinh tế khác</t>
  </si>
  <si>
    <t xml:space="preserve">       - Kinh phí chi SN kinh tế phát sinh trong năm</t>
  </si>
  <si>
    <t>Sự nghiệp hoạt động môi trường</t>
  </si>
  <si>
    <t>Sự nghiệp giáo dục</t>
  </si>
  <si>
    <t>Sự nghiệp đào tạo và dạy nghề</t>
  </si>
  <si>
    <t>Sự nghiệp y tế</t>
  </si>
  <si>
    <t>Sự nghiệp khoa học và công nghệ</t>
  </si>
  <si>
    <t>Sự nghiệp văn hóa - thông tin</t>
  </si>
  <si>
    <t>Sự nghiệp phát thanh truyền hình</t>
  </si>
  <si>
    <t>Sự nghiệp thể dục thể thao</t>
  </si>
  <si>
    <t>Chi đảm bảo xã hội</t>
  </si>
  <si>
    <t>Chi quản lý hành chính</t>
  </si>
  <si>
    <t xml:space="preserve">       - Quản lý nhà nước</t>
  </si>
  <si>
    <t>Chi An ninh quốc phòng</t>
  </si>
  <si>
    <t>Chi khác</t>
  </si>
  <si>
    <t>III</t>
  </si>
  <si>
    <t>Dự phòng ngân sách</t>
  </si>
  <si>
    <t>Chi đầu tư từ nguồn thu xổ số kiến thiết</t>
  </si>
  <si>
    <t>C</t>
  </si>
  <si>
    <t>Chi từ nguồn thu được để lại quản lý qua NSNN</t>
  </si>
  <si>
    <t>Đội Quản lý trật tự đô thị</t>
  </si>
  <si>
    <t>Bảo hiểm xã hội</t>
  </si>
  <si>
    <t>Cấp lại từ nguồn thu</t>
  </si>
  <si>
    <t>Thu bổ sung cân đối từ ngân sách cấp trên</t>
  </si>
  <si>
    <t>Thu từ nguồn thu xổ số kiến thiết</t>
  </si>
  <si>
    <t>D</t>
  </si>
  <si>
    <t>Tổng thu ngân sách địa phương (A+B+C+D)</t>
  </si>
  <si>
    <t>E</t>
  </si>
  <si>
    <t>Thu chuyển nguồn</t>
  </si>
  <si>
    <t>Thu bổ sung có mục tiêu từ ngân sách cấp trên</t>
  </si>
  <si>
    <t>F</t>
  </si>
  <si>
    <t>Xây dựng cơ bản</t>
  </si>
  <si>
    <t>Tiết kiệm 15% chi thường xuyên</t>
  </si>
  <si>
    <t xml:space="preserve"> - Tiết kiệm 10% thực hiện cải cách tiền lương</t>
  </si>
  <si>
    <t xml:space="preserve"> - Tiết kiệm 5% mua sắm tài sản</t>
  </si>
  <si>
    <t>Dự toán thành phố bổ sung</t>
  </si>
  <si>
    <t>Dự toán HĐND quận điều chỉnh, bổ sung</t>
  </si>
  <si>
    <t>9 = 5 + 7</t>
  </si>
  <si>
    <t>8 = 3 + 6</t>
  </si>
  <si>
    <t>Dự toán thành phố giao sau khi bổ sung</t>
  </si>
  <si>
    <t>Dự toán HĐND
quận giao sau khi điều chỉnh bổ sung</t>
  </si>
  <si>
    <t>Dự toán thành phố giao sau khi điều chỉnh bổ sung</t>
  </si>
  <si>
    <t>Dự toán HĐND
quận giao (đã  tính trừ 15% tiết kiệm)</t>
  </si>
  <si>
    <t>Chi ngân sách phường</t>
  </si>
  <si>
    <t>Dự toán Thành phố giao đầu năm</t>
  </si>
  <si>
    <t>Dự toán HĐND
quận giao đầu năm</t>
  </si>
  <si>
    <t xml:space="preserve">       - Đảng</t>
  </si>
  <si>
    <t xml:space="preserve">       - An ninh</t>
  </si>
  <si>
    <t xml:space="preserve">       - Quốc phòng</t>
  </si>
  <si>
    <t xml:space="preserve">       - Thi đua Khen thưởng </t>
  </si>
  <si>
    <t xml:space="preserve">       - Chi khác</t>
  </si>
  <si>
    <t>- Thuế giá trị gia tăng</t>
  </si>
  <si>
    <t>- Thuế thu nhập doanh nghiệp</t>
  </si>
  <si>
    <t>- Thuế tiêu thụ đặc biệt</t>
  </si>
  <si>
    <t>- Thu khác ngoài quốc doanh</t>
  </si>
  <si>
    <t>Dự toán thành phố giao đầu năm</t>
  </si>
  <si>
    <t>Dự toán HĐND quận giao đầu năm</t>
  </si>
  <si>
    <t>Phí - lệ phí</t>
  </si>
  <si>
    <t>Phí Trung ương</t>
  </si>
  <si>
    <t>Trong đó:  Thu phạt vi phạm an toàn giao thông</t>
  </si>
  <si>
    <t>Thu từ doanh nghiệp nhà nước do Trung ương quản lý</t>
  </si>
  <si>
    <t>Chi cân đối ngân sách địa phương và chi từ nguồn bổ sung có mục tiêu từ ngân sách Trung ương</t>
  </si>
  <si>
    <t xml:space="preserve">       - Đoàn thể, các tổ chức kinh tế xã hội</t>
  </si>
  <si>
    <t>Quỹ phòng chống lụt bão</t>
  </si>
  <si>
    <t>Nguồn thu vượt tiền sử dụng đất năm 2014</t>
  </si>
  <si>
    <t>Nguồn vốn của thành phố</t>
  </si>
  <si>
    <t>Nguồn vốn của quận</t>
  </si>
  <si>
    <t xml:space="preserve"> - Nguồn cân đối ngân sách địa phương</t>
  </si>
  <si>
    <t xml:space="preserve"> - Nguồn thu tiền sử dụng đất</t>
  </si>
  <si>
    <t>ĐIỀU CHỈNH, BỔ SUNG DỰ TOÁN CHI NGÂN SÁCH QUẬN BÌNH THỦY NĂM 2015</t>
  </si>
  <si>
    <t>Tổng thu NSNN trên địa bàn (A+ B+C+D+E+F)</t>
  </si>
  <si>
    <t>Nguồn vốn vay tín dụng ưu đãi năm 2015</t>
  </si>
  <si>
    <t>Dự toán bổ sung  năm 2015</t>
  </si>
  <si>
    <t>Kinh phí hỗ trợ tiền điện hộ nghèo và hộ chính sách xã hội</t>
  </si>
  <si>
    <t>ĐIỀU CHỈNH, BỔ SUNG DỰ TOÁN THU NGÂN SÁCH NHÀ NƯỚC QUẬN BÌNH THỦY NĂM 2015</t>
  </si>
  <si>
    <t>Dự toán HĐND quận giao sau khi điều chỉnh, bổ sung</t>
  </si>
  <si>
    <t>Phí thi nghề phổ thông trung học cơ sở</t>
  </si>
  <si>
    <t>Phụ lục số I</t>
  </si>
  <si>
    <t>Phụ lục số II</t>
  </si>
  <si>
    <t>(Kèm theo Nghị quyết số  03/NQ-HĐND ngày  15   tháng  7   năm 2015 của Hội đồng nhân dân quận Bình Thủy)</t>
  </si>
  <si>
    <t>(Kèm theo Nghị quyết số  03/NQ-HĐND ngày  15  tháng  7  năm 2015 của Hội đồng nhân dân quận Bình Thủy)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</si>
</sst>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\ _₫_-;\-* #,##0.0\ _₫_-;_-* &quot;-&quot;??\ _₫_-;_-@_-"/>
    <numFmt numFmtId="173" formatCode="_-* #,##0\ _₫_-;\-* #,##0\ _₫_-;_-* &quot;-&quot;??\ _₫_-;_-@_-"/>
    <numFmt numFmtId="174" formatCode="_(* #,##0.0_);_(* \(#,##0.0\);_(* &quot;-&quot;?_);_(@_)"/>
    <numFmt numFmtId="175" formatCode="[$-409]dddd\,\ mmmm\ dd\,\ yyyy"/>
    <numFmt numFmtId="176" formatCode="[$-409]h:mm:ss\ AM/PM"/>
    <numFmt numFmtId="177" formatCode="#,##0.0"/>
    <numFmt numFmtId="178" formatCode="#,##0.000"/>
    <numFmt numFmtId="179" formatCode="#,##0.000_);\(#,##0.000\)"/>
    <numFmt numFmtId="180" formatCode="#,##0.0000"/>
    <numFmt numFmtId="181" formatCode="#,##0.00000"/>
    <numFmt numFmtId="182" formatCode="#,##0.0_);\(#,##0.0\)"/>
    <numFmt numFmtId="183" formatCode="#,##0.000000"/>
  </numFmts>
  <fonts count="49">
    <font>
      <sz val="12"/>
      <name val="Times New Roman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173" fontId="3" fillId="0" borderId="0" xfId="42" applyNumberFormat="1" applyFont="1" applyAlignment="1">
      <alignment/>
    </xf>
    <xf numFmtId="173" fontId="3" fillId="0" borderId="0" xfId="42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3" fontId="1" fillId="0" borderId="13" xfId="42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3" fontId="0" fillId="0" borderId="13" xfId="42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42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178" fontId="1" fillId="0" borderId="13" xfId="42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178" fontId="1" fillId="0" borderId="15" xfId="42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42" applyNumberFormat="1" applyFont="1" applyBorder="1" applyAlignment="1">
      <alignment/>
    </xf>
    <xf numFmtId="0" fontId="8" fillId="0" borderId="10" xfId="0" applyFont="1" applyBorder="1" applyAlignment="1">
      <alignment horizontal="justify" vertical="center"/>
    </xf>
    <xf numFmtId="3" fontId="8" fillId="0" borderId="10" xfId="42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42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42" applyNumberFormat="1" applyFont="1" applyBorder="1" applyAlignment="1">
      <alignment/>
    </xf>
    <xf numFmtId="0" fontId="10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42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3" fontId="8" fillId="0" borderId="15" xfId="42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178" fontId="8" fillId="0" borderId="10" xfId="42" applyNumberFormat="1" applyFont="1" applyBorder="1" applyAlignment="1">
      <alignment/>
    </xf>
    <xf numFmtId="178" fontId="8" fillId="0" borderId="10" xfId="42" applyNumberFormat="1" applyFont="1" applyBorder="1" applyAlignment="1">
      <alignment horizontal="right" vertical="center"/>
    </xf>
    <xf numFmtId="178" fontId="9" fillId="0" borderId="13" xfId="42" applyNumberFormat="1" applyFont="1" applyBorder="1" applyAlignment="1">
      <alignment/>
    </xf>
    <xf numFmtId="178" fontId="9" fillId="0" borderId="13" xfId="0" applyNumberFormat="1" applyFont="1" applyBorder="1" applyAlignment="1">
      <alignment/>
    </xf>
    <xf numFmtId="178" fontId="8" fillId="0" borderId="13" xfId="42" applyNumberFormat="1" applyFont="1" applyBorder="1" applyAlignment="1">
      <alignment/>
    </xf>
    <xf numFmtId="178" fontId="9" fillId="0" borderId="13" xfId="0" applyNumberFormat="1" applyFont="1" applyFill="1" applyBorder="1" applyAlignment="1">
      <alignment vertical="center"/>
    </xf>
    <xf numFmtId="179" fontId="9" fillId="0" borderId="13" xfId="42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42" applyNumberFormat="1" applyFont="1" applyBorder="1" applyAlignment="1">
      <alignment/>
    </xf>
    <xf numFmtId="178" fontId="10" fillId="0" borderId="13" xfId="42" applyNumberFormat="1" applyFont="1" applyBorder="1" applyAlignment="1">
      <alignment/>
    </xf>
    <xf numFmtId="179" fontId="10" fillId="0" borderId="13" xfId="0" applyNumberFormat="1" applyFont="1" applyBorder="1" applyAlignment="1">
      <alignment/>
    </xf>
    <xf numFmtId="178" fontId="10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78" fontId="10" fillId="0" borderId="13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/>
    </xf>
    <xf numFmtId="3" fontId="7" fillId="0" borderId="13" xfId="42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173" fontId="4" fillId="0" borderId="0" xfId="42" applyNumberFormat="1" applyFont="1" applyAlignment="1">
      <alignment horizontal="right"/>
    </xf>
    <xf numFmtId="0" fontId="1" fillId="0" borderId="10" xfId="42" applyNumberFormat="1" applyFont="1" applyBorder="1" applyAlignment="1">
      <alignment horizontal="center" vertical="center" wrapText="1"/>
    </xf>
    <xf numFmtId="0" fontId="1" fillId="0" borderId="10" xfId="42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/>
    </xf>
    <xf numFmtId="3" fontId="3" fillId="0" borderId="13" xfId="42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1" xfId="42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Fill="1" applyBorder="1" applyAlignment="1">
      <alignment vertical="center" wrapText="1"/>
    </xf>
    <xf numFmtId="3" fontId="9" fillId="0" borderId="13" xfId="42" applyNumberFormat="1" applyFont="1" applyBorder="1" applyAlignment="1">
      <alignment/>
    </xf>
    <xf numFmtId="3" fontId="9" fillId="0" borderId="13" xfId="42" applyNumberFormat="1" applyFont="1" applyBorder="1" applyAlignment="1">
      <alignment horizontal="right"/>
    </xf>
    <xf numFmtId="3" fontId="9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3" fontId="1" fillId="0" borderId="13" xfId="42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178" fontId="8" fillId="0" borderId="10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3" fontId="1" fillId="0" borderId="12" xfId="42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7" fontId="9" fillId="0" borderId="13" xfId="42" applyNumberFormat="1" applyFont="1" applyBorder="1" applyAlignment="1">
      <alignment/>
    </xf>
    <xf numFmtId="37" fontId="10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7" fontId="1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8" fontId="8" fillId="0" borderId="10" xfId="0" applyNumberFormat="1" applyFont="1" applyBorder="1" applyAlignment="1">
      <alignment/>
    </xf>
    <xf numFmtId="178" fontId="1" fillId="0" borderId="13" xfId="0" applyNumberFormat="1" applyFont="1" applyBorder="1" applyAlignment="1">
      <alignment/>
    </xf>
    <xf numFmtId="178" fontId="1" fillId="0" borderId="15" xfId="0" applyNumberFormat="1" applyFont="1" applyBorder="1" applyAlignment="1">
      <alignment/>
    </xf>
    <xf numFmtId="178" fontId="1" fillId="0" borderId="12" xfId="42" applyNumberFormat="1" applyFont="1" applyBorder="1" applyAlignment="1">
      <alignment/>
    </xf>
    <xf numFmtId="37" fontId="9" fillId="0" borderId="13" xfId="42" applyNumberFormat="1" applyFont="1" applyBorder="1" applyAlignment="1">
      <alignment horizontal="right"/>
    </xf>
    <xf numFmtId="37" fontId="9" fillId="0" borderId="13" xfId="0" applyNumberFormat="1" applyFont="1" applyBorder="1" applyAlignment="1">
      <alignment/>
    </xf>
    <xf numFmtId="173" fontId="2" fillId="0" borderId="0" xfId="42" applyNumberFormat="1" applyFont="1" applyAlignment="1">
      <alignment horizontal="center"/>
    </xf>
    <xf numFmtId="173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view="pageLayout" zoomScaleNormal="75" workbookViewId="0" topLeftCell="A77">
      <selection activeCell="F56" sqref="F56"/>
    </sheetView>
  </sheetViews>
  <sheetFormatPr defaultColWidth="9.00390625" defaultRowHeight="15.75"/>
  <cols>
    <col min="1" max="1" width="6.75390625" style="3" customWidth="1"/>
    <col min="2" max="2" width="49.875" style="9" customWidth="1"/>
    <col min="3" max="3" width="13.375" style="12" customWidth="1"/>
    <col min="4" max="4" width="13.00390625" style="12" customWidth="1"/>
    <col min="5" max="5" width="15.875" style="2" customWidth="1"/>
    <col min="6" max="6" width="16.125" style="2" customWidth="1"/>
    <col min="7" max="7" width="18.00390625" style="2" customWidth="1"/>
    <col min="8" max="9" width="9.00390625" style="2" customWidth="1"/>
    <col min="10" max="10" width="10.50390625" style="2" customWidth="1"/>
    <col min="11" max="16384" width="9.00390625" style="2" customWidth="1"/>
  </cols>
  <sheetData>
    <row r="1" spans="1:7" ht="16.5">
      <c r="A1" s="124" t="s">
        <v>140</v>
      </c>
      <c r="B1" s="124"/>
      <c r="C1" s="124"/>
      <c r="D1" s="124"/>
      <c r="E1" s="124"/>
      <c r="F1" s="124"/>
      <c r="G1" s="124"/>
    </row>
    <row r="2" spans="1:10" ht="18.75">
      <c r="A2" s="125" t="s">
        <v>137</v>
      </c>
      <c r="B2" s="125"/>
      <c r="C2" s="125"/>
      <c r="D2" s="125"/>
      <c r="E2" s="125"/>
      <c r="F2" s="125"/>
      <c r="G2" s="125"/>
      <c r="H2" s="4"/>
      <c r="I2" s="4"/>
      <c r="J2" s="4"/>
    </row>
    <row r="3" spans="1:10" ht="18.75" customHeight="1">
      <c r="A3" s="126" t="s">
        <v>143</v>
      </c>
      <c r="B3" s="126"/>
      <c r="C3" s="126"/>
      <c r="D3" s="126"/>
      <c r="E3" s="126"/>
      <c r="F3" s="126"/>
      <c r="G3" s="126"/>
      <c r="H3" s="5"/>
      <c r="I3" s="5"/>
      <c r="J3" s="5"/>
    </row>
    <row r="4" spans="4:10" ht="16.5">
      <c r="D4" s="13"/>
      <c r="G4" s="84" t="s">
        <v>0</v>
      </c>
      <c r="J4" s="6"/>
    </row>
    <row r="5" spans="1:7" s="8" customFormat="1" ht="48" customHeight="1">
      <c r="A5" s="16" t="s">
        <v>1</v>
      </c>
      <c r="B5" s="17" t="s">
        <v>2</v>
      </c>
      <c r="C5" s="18" t="s">
        <v>118</v>
      </c>
      <c r="D5" s="18" t="s">
        <v>119</v>
      </c>
      <c r="E5" s="19" t="s">
        <v>135</v>
      </c>
      <c r="F5" s="18" t="s">
        <v>102</v>
      </c>
      <c r="G5" s="18" t="s">
        <v>138</v>
      </c>
    </row>
    <row r="6" spans="1:7" s="8" customFormat="1" ht="14.25" customHeight="1">
      <c r="A6" s="16">
        <v>1</v>
      </c>
      <c r="B6" s="17" t="s">
        <v>41</v>
      </c>
      <c r="C6" s="85">
        <v>3</v>
      </c>
      <c r="D6" s="86">
        <v>4</v>
      </c>
      <c r="E6" s="20">
        <v>5</v>
      </c>
      <c r="F6" s="20">
        <v>6</v>
      </c>
      <c r="G6" s="20">
        <v>7</v>
      </c>
    </row>
    <row r="7" spans="1:7" s="7" customFormat="1" ht="16.5">
      <c r="A7" s="21"/>
      <c r="B7" s="22" t="s">
        <v>133</v>
      </c>
      <c r="C7" s="108">
        <f>+C8+C68+C69+C72+C73+C77</f>
        <v>393220</v>
      </c>
      <c r="D7" s="108">
        <f>+D8+D68+D69+D72+D73+D77</f>
        <v>402520</v>
      </c>
      <c r="E7" s="119">
        <f>+E8+E68+E69+E72+E73+E77</f>
        <v>66058.71264</v>
      </c>
      <c r="F7" s="119">
        <f>+F8+F68+F69+F72+F73+F77</f>
        <v>455980.025</v>
      </c>
      <c r="G7" s="119">
        <f>+G8+G68+G69+G72+G73+G77</f>
        <v>468578.71264000004</v>
      </c>
    </row>
    <row r="8" spans="1:7" s="7" customFormat="1" ht="16.5">
      <c r="A8" s="23" t="s">
        <v>3</v>
      </c>
      <c r="B8" s="24" t="s">
        <v>4</v>
      </c>
      <c r="C8" s="25">
        <f>+C9+C66</f>
        <v>186700</v>
      </c>
      <c r="D8" s="25">
        <f>+D9+D66</f>
        <v>196000</v>
      </c>
      <c r="E8" s="25"/>
      <c r="F8" s="25">
        <f>+F9+F66</f>
        <v>186700</v>
      </c>
      <c r="G8" s="25">
        <f>+G9+G66</f>
        <v>196000</v>
      </c>
    </row>
    <row r="9" spans="1:7" s="7" customFormat="1" ht="16.5">
      <c r="A9" s="23" t="s">
        <v>5</v>
      </c>
      <c r="B9" s="24" t="s">
        <v>6</v>
      </c>
      <c r="C9" s="25">
        <f>+C10+C17+C24+C32+C53+C55+C57+C58+C59+C65</f>
        <v>173600</v>
      </c>
      <c r="D9" s="25">
        <f>+D10+D17+D24+D32+D53+D55+D57+D58+D59+D65</f>
        <v>182900</v>
      </c>
      <c r="E9" s="25"/>
      <c r="F9" s="25">
        <f>+F10+F17+F24+F32+F53+F55+F57+F58+F59+F65</f>
        <v>173600</v>
      </c>
      <c r="G9" s="25">
        <f>+G10+G17+G24+G32+G53+G55+G57+G58+G59+G65</f>
        <v>182900</v>
      </c>
    </row>
    <row r="10" spans="1:7" ht="16.5">
      <c r="A10" s="26">
        <v>1</v>
      </c>
      <c r="B10" s="27" t="s">
        <v>123</v>
      </c>
      <c r="C10" s="28"/>
      <c r="D10" s="28"/>
      <c r="E10" s="29"/>
      <c r="F10" s="29"/>
      <c r="G10" s="29"/>
    </row>
    <row r="11" spans="1:7" ht="16.5" hidden="1">
      <c r="A11" s="26"/>
      <c r="B11" s="27" t="s">
        <v>7</v>
      </c>
      <c r="C11" s="28"/>
      <c r="D11" s="28"/>
      <c r="E11" s="29"/>
      <c r="F11" s="29"/>
      <c r="G11" s="29"/>
    </row>
    <row r="12" spans="1:7" ht="16.5" hidden="1">
      <c r="A12" s="26"/>
      <c r="B12" s="27" t="s">
        <v>8</v>
      </c>
      <c r="C12" s="28"/>
      <c r="D12" s="28"/>
      <c r="E12" s="29"/>
      <c r="F12" s="29"/>
      <c r="G12" s="29"/>
    </row>
    <row r="13" spans="1:7" ht="16.5" hidden="1">
      <c r="A13" s="26"/>
      <c r="B13" s="27" t="s">
        <v>9</v>
      </c>
      <c r="C13" s="28"/>
      <c r="D13" s="28"/>
      <c r="E13" s="29"/>
      <c r="F13" s="29"/>
      <c r="G13" s="29"/>
    </row>
    <row r="14" spans="1:7" ht="16.5" hidden="1">
      <c r="A14" s="26"/>
      <c r="B14" s="27" t="s">
        <v>10</v>
      </c>
      <c r="C14" s="28"/>
      <c r="D14" s="28"/>
      <c r="E14" s="29"/>
      <c r="F14" s="29"/>
      <c r="G14" s="29"/>
    </row>
    <row r="15" spans="1:7" ht="16.5" hidden="1">
      <c r="A15" s="26"/>
      <c r="B15" s="27" t="s">
        <v>12</v>
      </c>
      <c r="C15" s="28"/>
      <c r="D15" s="28"/>
      <c r="E15" s="29"/>
      <c r="F15" s="29"/>
      <c r="G15" s="29"/>
    </row>
    <row r="16" spans="1:7" ht="16.5" hidden="1">
      <c r="A16" s="26"/>
      <c r="B16" s="27" t="s">
        <v>11</v>
      </c>
      <c r="C16" s="28"/>
      <c r="D16" s="28"/>
      <c r="E16" s="29"/>
      <c r="F16" s="29"/>
      <c r="G16" s="29"/>
    </row>
    <row r="17" spans="1:7" ht="16.5">
      <c r="A17" s="26">
        <v>2</v>
      </c>
      <c r="B17" s="27" t="s">
        <v>13</v>
      </c>
      <c r="C17" s="28"/>
      <c r="D17" s="28"/>
      <c r="E17" s="29"/>
      <c r="F17" s="29"/>
      <c r="G17" s="29"/>
    </row>
    <row r="18" spans="1:7" ht="16.5" hidden="1">
      <c r="A18" s="26"/>
      <c r="B18" s="27" t="s">
        <v>7</v>
      </c>
      <c r="C18" s="28"/>
      <c r="D18" s="28"/>
      <c r="E18" s="29"/>
      <c r="F18" s="29"/>
      <c r="G18" s="29"/>
    </row>
    <row r="19" spans="1:7" ht="16.5" hidden="1">
      <c r="A19" s="26"/>
      <c r="B19" s="27" t="s">
        <v>8</v>
      </c>
      <c r="C19" s="28"/>
      <c r="D19" s="28"/>
      <c r="E19" s="29"/>
      <c r="F19" s="29"/>
      <c r="G19" s="29"/>
    </row>
    <row r="20" spans="1:7" ht="16.5" hidden="1">
      <c r="A20" s="26"/>
      <c r="B20" s="27" t="s">
        <v>9</v>
      </c>
      <c r="C20" s="28"/>
      <c r="D20" s="28"/>
      <c r="E20" s="29"/>
      <c r="F20" s="29"/>
      <c r="G20" s="29"/>
    </row>
    <row r="21" spans="1:7" ht="16.5" hidden="1">
      <c r="A21" s="26"/>
      <c r="B21" s="27" t="s">
        <v>10</v>
      </c>
      <c r="C21" s="28"/>
      <c r="D21" s="28"/>
      <c r="E21" s="29"/>
      <c r="F21" s="29"/>
      <c r="G21" s="29"/>
    </row>
    <row r="22" spans="1:7" ht="16.5" hidden="1">
      <c r="A22" s="26"/>
      <c r="B22" s="27" t="s">
        <v>12</v>
      </c>
      <c r="C22" s="28"/>
      <c r="D22" s="28"/>
      <c r="E22" s="29"/>
      <c r="F22" s="29"/>
      <c r="G22" s="29"/>
    </row>
    <row r="23" spans="1:7" ht="16.5" hidden="1">
      <c r="A23" s="26"/>
      <c r="B23" s="27" t="s">
        <v>11</v>
      </c>
      <c r="C23" s="28"/>
      <c r="D23" s="28"/>
      <c r="E23" s="29"/>
      <c r="F23" s="29"/>
      <c r="G23" s="29"/>
    </row>
    <row r="24" spans="1:7" ht="16.5">
      <c r="A24" s="26">
        <v>3</v>
      </c>
      <c r="B24" s="27" t="s">
        <v>14</v>
      </c>
      <c r="C24" s="28"/>
      <c r="D24" s="28"/>
      <c r="E24" s="29"/>
      <c r="F24" s="29"/>
      <c r="G24" s="29"/>
    </row>
    <row r="25" spans="1:7" ht="16.5" hidden="1">
      <c r="A25" s="26"/>
      <c r="B25" s="27" t="s">
        <v>7</v>
      </c>
      <c r="C25" s="28"/>
      <c r="D25" s="28"/>
      <c r="E25" s="29"/>
      <c r="F25" s="29"/>
      <c r="G25" s="29"/>
    </row>
    <row r="26" spans="1:7" ht="16.5" hidden="1">
      <c r="A26" s="26"/>
      <c r="B26" s="27" t="s">
        <v>8</v>
      </c>
      <c r="C26" s="28"/>
      <c r="D26" s="28"/>
      <c r="E26" s="29"/>
      <c r="F26" s="29"/>
      <c r="G26" s="29"/>
    </row>
    <row r="27" spans="1:7" ht="16.5" hidden="1">
      <c r="A27" s="26"/>
      <c r="B27" s="27" t="s">
        <v>9</v>
      </c>
      <c r="C27" s="28"/>
      <c r="D27" s="28"/>
      <c r="E27" s="29"/>
      <c r="F27" s="29"/>
      <c r="G27" s="29"/>
    </row>
    <row r="28" spans="1:7" ht="16.5" hidden="1">
      <c r="A28" s="26"/>
      <c r="B28" s="27" t="s">
        <v>10</v>
      </c>
      <c r="C28" s="28"/>
      <c r="D28" s="28"/>
      <c r="E28" s="29"/>
      <c r="F28" s="29"/>
      <c r="G28" s="29"/>
    </row>
    <row r="29" spans="1:7" ht="16.5" hidden="1">
      <c r="A29" s="26"/>
      <c r="B29" s="27" t="s">
        <v>12</v>
      </c>
      <c r="C29" s="28"/>
      <c r="D29" s="28"/>
      <c r="E29" s="29"/>
      <c r="F29" s="29"/>
      <c r="G29" s="29"/>
    </row>
    <row r="30" spans="1:7" ht="16.5" hidden="1">
      <c r="A30" s="26"/>
      <c r="B30" s="27" t="s">
        <v>15</v>
      </c>
      <c r="C30" s="28"/>
      <c r="D30" s="28"/>
      <c r="E30" s="29"/>
      <c r="F30" s="29"/>
      <c r="G30" s="29"/>
    </row>
    <row r="31" spans="1:7" ht="16.5" hidden="1">
      <c r="A31" s="26"/>
      <c r="B31" s="27" t="s">
        <v>11</v>
      </c>
      <c r="C31" s="28"/>
      <c r="D31" s="28"/>
      <c r="E31" s="29"/>
      <c r="F31" s="29"/>
      <c r="G31" s="29"/>
    </row>
    <row r="32" spans="1:7" ht="16.5">
      <c r="A32" s="26">
        <v>4</v>
      </c>
      <c r="B32" s="27" t="s">
        <v>16</v>
      </c>
      <c r="C32" s="28">
        <f>SUM(C33:C38)</f>
        <v>87600</v>
      </c>
      <c r="D32" s="28">
        <f>SUM(D33:D38)</f>
        <v>87600</v>
      </c>
      <c r="E32" s="28"/>
      <c r="F32" s="28">
        <f>+E32+C32</f>
        <v>87600</v>
      </c>
      <c r="G32" s="28">
        <f>+E32+D32</f>
        <v>87600</v>
      </c>
    </row>
    <row r="33" spans="1:7" ht="16.5">
      <c r="A33" s="26"/>
      <c r="B33" s="27" t="s">
        <v>12</v>
      </c>
      <c r="C33" s="30">
        <f aca="true" t="shared" si="0" ref="C33:C38">+C40+C47</f>
        <v>3330</v>
      </c>
      <c r="D33" s="28">
        <f aca="true" t="shared" si="1" ref="D33:D38">C33</f>
        <v>3330</v>
      </c>
      <c r="E33" s="29"/>
      <c r="F33" s="28">
        <f aca="true" t="shared" si="2" ref="F33:F45">+E33+C33</f>
        <v>3330</v>
      </c>
      <c r="G33" s="28">
        <f aca="true" t="shared" si="3" ref="G33:G65">+E33+D33</f>
        <v>3330</v>
      </c>
    </row>
    <row r="34" spans="1:7" ht="16.5">
      <c r="A34" s="26"/>
      <c r="B34" s="27" t="s">
        <v>114</v>
      </c>
      <c r="C34" s="30">
        <f t="shared" si="0"/>
        <v>66460</v>
      </c>
      <c r="D34" s="28">
        <f t="shared" si="1"/>
        <v>66460</v>
      </c>
      <c r="E34" s="29"/>
      <c r="F34" s="28">
        <f t="shared" si="2"/>
        <v>66460</v>
      </c>
      <c r="G34" s="28">
        <f t="shared" si="3"/>
        <v>66460</v>
      </c>
    </row>
    <row r="35" spans="1:7" ht="16.5">
      <c r="A35" s="26"/>
      <c r="B35" s="27" t="s">
        <v>115</v>
      </c>
      <c r="C35" s="30">
        <f t="shared" si="0"/>
        <v>15800</v>
      </c>
      <c r="D35" s="28">
        <f t="shared" si="1"/>
        <v>15800</v>
      </c>
      <c r="E35" s="29"/>
      <c r="F35" s="28">
        <f t="shared" si="2"/>
        <v>15800</v>
      </c>
      <c r="G35" s="28">
        <f t="shared" si="3"/>
        <v>15800</v>
      </c>
    </row>
    <row r="36" spans="1:7" ht="16.5">
      <c r="A36" s="26"/>
      <c r="B36" s="27" t="s">
        <v>8</v>
      </c>
      <c r="C36" s="30">
        <f t="shared" si="0"/>
        <v>80</v>
      </c>
      <c r="D36" s="28">
        <f t="shared" si="1"/>
        <v>80</v>
      </c>
      <c r="E36" s="29"/>
      <c r="F36" s="28">
        <f t="shared" si="2"/>
        <v>80</v>
      </c>
      <c r="G36" s="28">
        <f t="shared" si="3"/>
        <v>80</v>
      </c>
    </row>
    <row r="37" spans="1:7" ht="16.5">
      <c r="A37" s="26"/>
      <c r="B37" s="27" t="s">
        <v>116</v>
      </c>
      <c r="C37" s="30">
        <f t="shared" si="0"/>
        <v>120</v>
      </c>
      <c r="D37" s="28">
        <f t="shared" si="1"/>
        <v>120</v>
      </c>
      <c r="E37" s="29"/>
      <c r="F37" s="28">
        <f t="shared" si="2"/>
        <v>120</v>
      </c>
      <c r="G37" s="28">
        <f t="shared" si="3"/>
        <v>120</v>
      </c>
    </row>
    <row r="38" spans="1:7" ht="16.5">
      <c r="A38" s="26"/>
      <c r="B38" s="27" t="s">
        <v>117</v>
      </c>
      <c r="C38" s="30">
        <f t="shared" si="0"/>
        <v>1810</v>
      </c>
      <c r="D38" s="28">
        <f t="shared" si="1"/>
        <v>1810</v>
      </c>
      <c r="E38" s="29"/>
      <c r="F38" s="28">
        <f t="shared" si="2"/>
        <v>1810</v>
      </c>
      <c r="G38" s="28">
        <f t="shared" si="3"/>
        <v>1810</v>
      </c>
    </row>
    <row r="39" spans="1:7" s="7" customFormat="1" ht="16.5" hidden="1">
      <c r="A39" s="23" t="s">
        <v>17</v>
      </c>
      <c r="B39" s="24" t="s">
        <v>18</v>
      </c>
      <c r="C39" s="25">
        <f>SUM(C40:C45)</f>
        <v>70000</v>
      </c>
      <c r="D39" s="25">
        <f>SUM(D40:D45)</f>
        <v>70000</v>
      </c>
      <c r="E39" s="25"/>
      <c r="F39" s="25">
        <f>SUM(F40:F45)</f>
        <v>70000</v>
      </c>
      <c r="G39" s="25">
        <f>SUM(G40:G45)</f>
        <v>70000</v>
      </c>
    </row>
    <row r="40" spans="1:7" ht="16.5" hidden="1">
      <c r="A40" s="26"/>
      <c r="B40" s="27" t="s">
        <v>12</v>
      </c>
      <c r="C40" s="88">
        <v>1230</v>
      </c>
      <c r="D40" s="28">
        <f aca="true" t="shared" si="4" ref="D40:D45">C40</f>
        <v>1230</v>
      </c>
      <c r="E40" s="29"/>
      <c r="F40" s="29">
        <f t="shared" si="2"/>
        <v>1230</v>
      </c>
      <c r="G40" s="29">
        <f t="shared" si="3"/>
        <v>1230</v>
      </c>
    </row>
    <row r="41" spans="1:7" ht="16.5" hidden="1">
      <c r="A41" s="26"/>
      <c r="B41" s="27" t="s">
        <v>114</v>
      </c>
      <c r="C41" s="88">
        <v>51260</v>
      </c>
      <c r="D41" s="28">
        <f t="shared" si="4"/>
        <v>51260</v>
      </c>
      <c r="E41" s="29"/>
      <c r="F41" s="29">
        <f t="shared" si="2"/>
        <v>51260</v>
      </c>
      <c r="G41" s="29">
        <f t="shared" si="3"/>
        <v>51260</v>
      </c>
    </row>
    <row r="42" spans="1:7" ht="16.5" hidden="1">
      <c r="A42" s="26"/>
      <c r="B42" s="27" t="s">
        <v>115</v>
      </c>
      <c r="C42" s="88">
        <v>15800</v>
      </c>
      <c r="D42" s="28">
        <f t="shared" si="4"/>
        <v>15800</v>
      </c>
      <c r="E42" s="29"/>
      <c r="F42" s="29">
        <f t="shared" si="2"/>
        <v>15800</v>
      </c>
      <c r="G42" s="29">
        <f t="shared" si="3"/>
        <v>15800</v>
      </c>
    </row>
    <row r="43" spans="1:7" ht="16.5" hidden="1">
      <c r="A43" s="26"/>
      <c r="B43" s="27" t="s">
        <v>8</v>
      </c>
      <c r="C43" s="88">
        <v>80</v>
      </c>
      <c r="D43" s="28">
        <f t="shared" si="4"/>
        <v>80</v>
      </c>
      <c r="E43" s="29"/>
      <c r="F43" s="29">
        <f t="shared" si="2"/>
        <v>80</v>
      </c>
      <c r="G43" s="29">
        <f t="shared" si="3"/>
        <v>80</v>
      </c>
    </row>
    <row r="44" spans="1:7" ht="16.5" hidden="1">
      <c r="A44" s="26"/>
      <c r="B44" s="27" t="s">
        <v>116</v>
      </c>
      <c r="C44" s="88">
        <v>70</v>
      </c>
      <c r="D44" s="28">
        <f t="shared" si="4"/>
        <v>70</v>
      </c>
      <c r="E44" s="29"/>
      <c r="F44" s="29">
        <f t="shared" si="2"/>
        <v>70</v>
      </c>
      <c r="G44" s="29">
        <f t="shared" si="3"/>
        <v>70</v>
      </c>
    </row>
    <row r="45" spans="1:7" ht="16.5" hidden="1">
      <c r="A45" s="26"/>
      <c r="B45" s="27" t="s">
        <v>117</v>
      </c>
      <c r="C45" s="88">
        <v>1560</v>
      </c>
      <c r="D45" s="28">
        <f t="shared" si="4"/>
        <v>1560</v>
      </c>
      <c r="E45" s="29"/>
      <c r="F45" s="29">
        <f t="shared" si="2"/>
        <v>1560</v>
      </c>
      <c r="G45" s="29">
        <f t="shared" si="3"/>
        <v>1560</v>
      </c>
    </row>
    <row r="46" spans="1:7" s="7" customFormat="1" ht="16.5" hidden="1">
      <c r="A46" s="23" t="s">
        <v>19</v>
      </c>
      <c r="B46" s="24" t="s">
        <v>20</v>
      </c>
      <c r="C46" s="25">
        <f>SUM(C47:C52)</f>
        <v>17600</v>
      </c>
      <c r="D46" s="25">
        <f>SUM(D47:D52)</f>
        <v>17600</v>
      </c>
      <c r="E46" s="25"/>
      <c r="F46" s="25">
        <f>SUM(F47:F52)</f>
        <v>17600</v>
      </c>
      <c r="G46" s="25">
        <f>SUM(G47:G52)</f>
        <v>17600</v>
      </c>
    </row>
    <row r="47" spans="1:7" ht="16.5" hidden="1">
      <c r="A47" s="26"/>
      <c r="B47" s="27" t="s">
        <v>12</v>
      </c>
      <c r="C47" s="88">
        <v>2100</v>
      </c>
      <c r="D47" s="28">
        <f>C47</f>
        <v>2100</v>
      </c>
      <c r="E47" s="29"/>
      <c r="F47" s="29">
        <f>+E47+C47</f>
        <v>2100</v>
      </c>
      <c r="G47" s="29">
        <f t="shared" si="3"/>
        <v>2100</v>
      </c>
    </row>
    <row r="48" spans="1:7" ht="16.5" hidden="1">
      <c r="A48" s="26"/>
      <c r="B48" s="27" t="s">
        <v>114</v>
      </c>
      <c r="C48" s="88">
        <v>15200</v>
      </c>
      <c r="D48" s="28">
        <f>C48</f>
        <v>15200</v>
      </c>
      <c r="E48" s="29"/>
      <c r="F48" s="29">
        <f aca="true" t="shared" si="5" ref="F48:F65">+E48+C48</f>
        <v>15200</v>
      </c>
      <c r="G48" s="29">
        <f t="shared" si="3"/>
        <v>15200</v>
      </c>
    </row>
    <row r="49" spans="1:7" ht="16.5" hidden="1">
      <c r="A49" s="26"/>
      <c r="B49" s="27" t="s">
        <v>115</v>
      </c>
      <c r="C49" s="88"/>
      <c r="D49" s="28"/>
      <c r="E49" s="29"/>
      <c r="F49" s="29"/>
      <c r="G49" s="29"/>
    </row>
    <row r="50" spans="1:7" ht="16.5" hidden="1">
      <c r="A50" s="26"/>
      <c r="B50" s="27" t="s">
        <v>8</v>
      </c>
      <c r="C50" s="88"/>
      <c r="D50" s="28"/>
      <c r="E50" s="29"/>
      <c r="F50" s="29"/>
      <c r="G50" s="29"/>
    </row>
    <row r="51" spans="1:7" ht="16.5" hidden="1">
      <c r="A51" s="26"/>
      <c r="B51" s="27" t="s">
        <v>116</v>
      </c>
      <c r="C51" s="88">
        <v>50</v>
      </c>
      <c r="D51" s="28">
        <f>C51</f>
        <v>50</v>
      </c>
      <c r="E51" s="29"/>
      <c r="F51" s="29">
        <f t="shared" si="5"/>
        <v>50</v>
      </c>
      <c r="G51" s="29">
        <f t="shared" si="3"/>
        <v>50</v>
      </c>
    </row>
    <row r="52" spans="1:7" ht="16.5" hidden="1">
      <c r="A52" s="26"/>
      <c r="B52" s="27" t="s">
        <v>117</v>
      </c>
      <c r="C52" s="88">
        <v>250</v>
      </c>
      <c r="D52" s="28">
        <f>C52</f>
        <v>250</v>
      </c>
      <c r="E52" s="29"/>
      <c r="F52" s="29">
        <f t="shared" si="5"/>
        <v>250</v>
      </c>
      <c r="G52" s="29">
        <f t="shared" si="3"/>
        <v>250</v>
      </c>
    </row>
    <row r="53" spans="1:7" ht="16.5">
      <c r="A53" s="26">
        <v>5</v>
      </c>
      <c r="B53" s="27" t="s">
        <v>21</v>
      </c>
      <c r="C53" s="28">
        <v>38500</v>
      </c>
      <c r="D53" s="28">
        <v>43646</v>
      </c>
      <c r="E53" s="29"/>
      <c r="F53" s="29">
        <f t="shared" si="5"/>
        <v>38500</v>
      </c>
      <c r="G53" s="29">
        <f t="shared" si="3"/>
        <v>43646</v>
      </c>
    </row>
    <row r="54" spans="1:7" ht="16.5">
      <c r="A54" s="26">
        <v>6</v>
      </c>
      <c r="B54" s="27" t="s">
        <v>22</v>
      </c>
      <c r="C54" s="28"/>
      <c r="D54" s="28"/>
      <c r="E54" s="29"/>
      <c r="F54" s="29"/>
      <c r="G54" s="29"/>
    </row>
    <row r="55" spans="1:7" ht="16.5">
      <c r="A55" s="26">
        <v>7</v>
      </c>
      <c r="B55" s="27" t="s">
        <v>23</v>
      </c>
      <c r="C55" s="28">
        <v>3700</v>
      </c>
      <c r="D55" s="28">
        <v>3854</v>
      </c>
      <c r="E55" s="29"/>
      <c r="F55" s="29">
        <f t="shared" si="5"/>
        <v>3700</v>
      </c>
      <c r="G55" s="29">
        <f t="shared" si="3"/>
        <v>3854</v>
      </c>
    </row>
    <row r="56" spans="1:7" ht="16.5">
      <c r="A56" s="26">
        <v>8</v>
      </c>
      <c r="B56" s="27" t="s">
        <v>24</v>
      </c>
      <c r="C56" s="28"/>
      <c r="D56" s="28"/>
      <c r="E56" s="29"/>
      <c r="F56" s="29"/>
      <c r="G56" s="29"/>
    </row>
    <row r="57" spans="1:7" ht="16.5">
      <c r="A57" s="26">
        <v>9</v>
      </c>
      <c r="B57" s="27" t="s">
        <v>25</v>
      </c>
      <c r="C57" s="28">
        <v>13000</v>
      </c>
      <c r="D57" s="28">
        <v>13000</v>
      </c>
      <c r="E57" s="29"/>
      <c r="F57" s="29">
        <f t="shared" si="5"/>
        <v>13000</v>
      </c>
      <c r="G57" s="29">
        <f t="shared" si="3"/>
        <v>13000</v>
      </c>
    </row>
    <row r="58" spans="1:7" ht="16.5">
      <c r="A58" s="26">
        <v>10</v>
      </c>
      <c r="B58" s="27" t="s">
        <v>26</v>
      </c>
      <c r="C58" s="28">
        <v>25000</v>
      </c>
      <c r="D58" s="28">
        <v>25000</v>
      </c>
      <c r="E58" s="29"/>
      <c r="F58" s="29">
        <f t="shared" si="5"/>
        <v>25000</v>
      </c>
      <c r="G58" s="29">
        <f t="shared" si="3"/>
        <v>25000</v>
      </c>
    </row>
    <row r="59" spans="1:7" ht="16.5">
      <c r="A59" s="26">
        <v>11</v>
      </c>
      <c r="B59" s="27" t="s">
        <v>120</v>
      </c>
      <c r="C59" s="28">
        <f>SUM(C60:C61)</f>
        <v>1800</v>
      </c>
      <c r="D59" s="28">
        <f>SUM(D60:D61)</f>
        <v>1800</v>
      </c>
      <c r="E59" s="29"/>
      <c r="F59" s="29">
        <f t="shared" si="5"/>
        <v>1800</v>
      </c>
      <c r="G59" s="29">
        <f t="shared" si="3"/>
        <v>1800</v>
      </c>
    </row>
    <row r="60" spans="1:7" ht="16.5">
      <c r="A60" s="26" t="s">
        <v>17</v>
      </c>
      <c r="B60" s="27" t="s">
        <v>121</v>
      </c>
      <c r="C60" s="28">
        <v>900</v>
      </c>
      <c r="D60" s="28">
        <v>900</v>
      </c>
      <c r="E60" s="29"/>
      <c r="F60" s="29">
        <f t="shared" si="5"/>
        <v>900</v>
      </c>
      <c r="G60" s="29">
        <f t="shared" si="3"/>
        <v>900</v>
      </c>
    </row>
    <row r="61" spans="1:7" ht="16.5">
      <c r="A61" s="26" t="s">
        <v>19</v>
      </c>
      <c r="B61" s="27" t="s">
        <v>27</v>
      </c>
      <c r="C61" s="28">
        <f>SUM(C62:C64)</f>
        <v>900</v>
      </c>
      <c r="D61" s="28">
        <f>SUM(D62:D64)</f>
        <v>900</v>
      </c>
      <c r="E61" s="29"/>
      <c r="F61" s="29">
        <f t="shared" si="5"/>
        <v>900</v>
      </c>
      <c r="G61" s="29">
        <f t="shared" si="3"/>
        <v>900</v>
      </c>
    </row>
    <row r="62" spans="1:7" s="83" customFormat="1" ht="16.5">
      <c r="A62" s="79"/>
      <c r="B62" s="80" t="s">
        <v>28</v>
      </c>
      <c r="C62" s="81"/>
      <c r="D62" s="81"/>
      <c r="E62" s="82"/>
      <c r="F62" s="82"/>
      <c r="G62" s="82"/>
    </row>
    <row r="63" spans="1:7" s="83" customFormat="1" ht="16.5">
      <c r="A63" s="79"/>
      <c r="B63" s="80" t="s">
        <v>29</v>
      </c>
      <c r="C63" s="81">
        <f>900-C64</f>
        <v>415</v>
      </c>
      <c r="D63" s="81">
        <f>900-D64</f>
        <v>415</v>
      </c>
      <c r="E63" s="82"/>
      <c r="F63" s="82">
        <f t="shared" si="5"/>
        <v>415</v>
      </c>
      <c r="G63" s="82">
        <f t="shared" si="3"/>
        <v>415</v>
      </c>
    </row>
    <row r="64" spans="1:7" s="83" customFormat="1" ht="16.5">
      <c r="A64" s="79"/>
      <c r="B64" s="80" t="s">
        <v>30</v>
      </c>
      <c r="C64" s="81">
        <v>485</v>
      </c>
      <c r="D64" s="81">
        <v>485</v>
      </c>
      <c r="E64" s="82"/>
      <c r="F64" s="82">
        <f t="shared" si="5"/>
        <v>485</v>
      </c>
      <c r="G64" s="82">
        <f t="shared" si="3"/>
        <v>485</v>
      </c>
    </row>
    <row r="65" spans="1:7" ht="16.5">
      <c r="A65" s="26">
        <v>12</v>
      </c>
      <c r="B65" s="27" t="s">
        <v>31</v>
      </c>
      <c r="C65" s="28">
        <v>4000</v>
      </c>
      <c r="D65" s="28">
        <v>8000</v>
      </c>
      <c r="E65" s="29"/>
      <c r="F65" s="29">
        <f t="shared" si="5"/>
        <v>4000</v>
      </c>
      <c r="G65" s="29">
        <f t="shared" si="3"/>
        <v>8000</v>
      </c>
    </row>
    <row r="66" spans="1:7" s="7" customFormat="1" ht="16.5">
      <c r="A66" s="23" t="s">
        <v>32</v>
      </c>
      <c r="B66" s="24" t="s">
        <v>33</v>
      </c>
      <c r="C66" s="25">
        <v>13100</v>
      </c>
      <c r="D66" s="25">
        <v>13100</v>
      </c>
      <c r="E66" s="25"/>
      <c r="F66" s="25">
        <v>13100</v>
      </c>
      <c r="G66" s="25">
        <v>13100</v>
      </c>
    </row>
    <row r="67" spans="1:7" ht="16.5">
      <c r="A67" s="26"/>
      <c r="B67" s="27" t="s">
        <v>122</v>
      </c>
      <c r="C67" s="28">
        <v>10000</v>
      </c>
      <c r="D67" s="28">
        <v>10000</v>
      </c>
      <c r="E67" s="29"/>
      <c r="F67" s="29">
        <f>+E67+C67</f>
        <v>10000</v>
      </c>
      <c r="G67" s="29">
        <f>+E67+D67</f>
        <v>10000</v>
      </c>
    </row>
    <row r="68" spans="1:7" ht="16.5">
      <c r="A68" s="23" t="s">
        <v>34</v>
      </c>
      <c r="B68" s="24" t="s">
        <v>86</v>
      </c>
      <c r="C68" s="25">
        <v>189005</v>
      </c>
      <c r="D68" s="25">
        <f>C68</f>
        <v>189005</v>
      </c>
      <c r="E68" s="113">
        <v>-5000</v>
      </c>
      <c r="F68" s="31">
        <f>+E68+C68</f>
        <v>184005</v>
      </c>
      <c r="G68" s="31">
        <f>+E68+D68</f>
        <v>184005</v>
      </c>
    </row>
    <row r="69" spans="1:7" ht="16.5">
      <c r="A69" s="23" t="s">
        <v>81</v>
      </c>
      <c r="B69" s="24" t="s">
        <v>92</v>
      </c>
      <c r="C69" s="32"/>
      <c r="D69" s="32"/>
      <c r="E69" s="117">
        <f>SUM(E70:E71)</f>
        <v>56760.025</v>
      </c>
      <c r="F69" s="31">
        <f>SUM(F70:F71)</f>
        <v>56760.025</v>
      </c>
      <c r="G69" s="31">
        <f>SUM(G70:G71)</f>
        <v>56760.025</v>
      </c>
    </row>
    <row r="70" spans="1:7" ht="16.5">
      <c r="A70" s="23"/>
      <c r="B70" s="27" t="s">
        <v>94</v>
      </c>
      <c r="C70" s="32"/>
      <c r="D70" s="32"/>
      <c r="E70" s="29">
        <f>8000+10316+22700+7200</f>
        <v>48216</v>
      </c>
      <c r="F70" s="29">
        <f aca="true" t="shared" si="6" ref="F70:F76">+E70+C70</f>
        <v>48216</v>
      </c>
      <c r="G70" s="29">
        <f aca="true" t="shared" si="7" ref="G70:G77">+E70+D70</f>
        <v>48216</v>
      </c>
    </row>
    <row r="71" spans="1:7" ht="16.5">
      <c r="A71" s="23"/>
      <c r="B71" s="27" t="s">
        <v>54</v>
      </c>
      <c r="C71" s="32"/>
      <c r="D71" s="32"/>
      <c r="E71" s="33">
        <v>8544.025</v>
      </c>
      <c r="F71" s="29">
        <f t="shared" si="6"/>
        <v>8544.025</v>
      </c>
      <c r="G71" s="29">
        <f t="shared" si="7"/>
        <v>8544.025</v>
      </c>
    </row>
    <row r="72" spans="1:8" s="102" customFormat="1" ht="16.5">
      <c r="A72" s="98" t="s">
        <v>88</v>
      </c>
      <c r="B72" s="99" t="s">
        <v>87</v>
      </c>
      <c r="C72" s="100">
        <v>15675</v>
      </c>
      <c r="D72" s="100">
        <f>C72</f>
        <v>15675</v>
      </c>
      <c r="E72" s="101">
        <v>11000</v>
      </c>
      <c r="F72" s="101">
        <f t="shared" si="6"/>
        <v>26675</v>
      </c>
      <c r="G72" s="101">
        <f t="shared" si="7"/>
        <v>26675</v>
      </c>
      <c r="H72" s="112"/>
    </row>
    <row r="73" spans="1:7" s="7" customFormat="1" ht="16.5">
      <c r="A73" s="23" t="s">
        <v>90</v>
      </c>
      <c r="B73" s="24" t="s">
        <v>35</v>
      </c>
      <c r="C73" s="25">
        <f>SUM(C74:C76)</f>
        <v>1840</v>
      </c>
      <c r="D73" s="25">
        <f>SUM(D74:D76)</f>
        <v>1840</v>
      </c>
      <c r="E73" s="25">
        <f>SUM(E74:E76)</f>
        <v>45</v>
      </c>
      <c r="F73" s="31">
        <f>+C73</f>
        <v>1840</v>
      </c>
      <c r="G73" s="31">
        <f t="shared" si="7"/>
        <v>1885</v>
      </c>
    </row>
    <row r="74" spans="1:7" ht="15.75" customHeight="1">
      <c r="A74" s="26"/>
      <c r="B74" s="27" t="s">
        <v>36</v>
      </c>
      <c r="C74" s="28">
        <v>1700</v>
      </c>
      <c r="D74" s="28">
        <f>C74</f>
        <v>1700</v>
      </c>
      <c r="E74" s="29"/>
      <c r="F74" s="29">
        <f t="shared" si="6"/>
        <v>1700</v>
      </c>
      <c r="G74" s="29">
        <f t="shared" si="7"/>
        <v>1700</v>
      </c>
    </row>
    <row r="75" spans="1:7" ht="16.5">
      <c r="A75" s="26"/>
      <c r="B75" s="27" t="s">
        <v>139</v>
      </c>
      <c r="C75" s="28"/>
      <c r="D75" s="28"/>
      <c r="E75" s="29">
        <v>45</v>
      </c>
      <c r="F75" s="29"/>
      <c r="G75" s="29">
        <f t="shared" si="7"/>
        <v>45</v>
      </c>
    </row>
    <row r="76" spans="1:7" ht="16.5">
      <c r="A76" s="26"/>
      <c r="B76" s="27" t="s">
        <v>126</v>
      </c>
      <c r="C76" s="28">
        <v>140</v>
      </c>
      <c r="D76" s="28">
        <f>C76</f>
        <v>140</v>
      </c>
      <c r="E76" s="29"/>
      <c r="F76" s="29">
        <f t="shared" si="6"/>
        <v>140</v>
      </c>
      <c r="G76" s="29">
        <f t="shared" si="7"/>
        <v>140</v>
      </c>
    </row>
    <row r="77" spans="1:7" ht="16.5">
      <c r="A77" s="23" t="s">
        <v>93</v>
      </c>
      <c r="B77" s="24" t="s">
        <v>91</v>
      </c>
      <c r="C77" s="32"/>
      <c r="D77" s="32"/>
      <c r="E77" s="117">
        <v>3253.68764</v>
      </c>
      <c r="F77" s="33"/>
      <c r="G77" s="31">
        <f t="shared" si="7"/>
        <v>3253.68764</v>
      </c>
    </row>
    <row r="78" spans="1:7" s="7" customFormat="1" ht="16.5">
      <c r="A78" s="23"/>
      <c r="B78" s="34" t="s">
        <v>89</v>
      </c>
      <c r="C78" s="25">
        <f>C79+C82+C83+C86+C87+C92</f>
        <v>325513</v>
      </c>
      <c r="D78" s="25">
        <f>D79+D82+D83+D86+D87+D92</f>
        <v>325667</v>
      </c>
      <c r="E78" s="32">
        <f>E79+E82+E83+E86+E87+E92</f>
        <v>66058.71264</v>
      </c>
      <c r="F78" s="32">
        <f>F79+F82+F83+F86+F87+F92</f>
        <v>388273.025</v>
      </c>
      <c r="G78" s="32">
        <f>G79+G82+G83+G86+G87+G92</f>
        <v>391725.71264000004</v>
      </c>
    </row>
    <row r="79" spans="1:7" s="7" customFormat="1" ht="16.5">
      <c r="A79" s="23" t="s">
        <v>3</v>
      </c>
      <c r="B79" s="24" t="s">
        <v>38</v>
      </c>
      <c r="C79" s="25">
        <f>C80+C81</f>
        <v>118993</v>
      </c>
      <c r="D79" s="25">
        <f>D80+D81</f>
        <v>119147</v>
      </c>
      <c r="E79" s="31"/>
      <c r="F79" s="31">
        <f>+E79+C79</f>
        <v>118993</v>
      </c>
      <c r="G79" s="31">
        <f>+E79+D79</f>
        <v>119147</v>
      </c>
    </row>
    <row r="80" spans="1:7" ht="16.5">
      <c r="A80" s="26">
        <v>1</v>
      </c>
      <c r="B80" s="27" t="s">
        <v>39</v>
      </c>
      <c r="C80" s="28">
        <v>37920</v>
      </c>
      <c r="D80" s="28">
        <v>38074</v>
      </c>
      <c r="E80" s="29"/>
      <c r="F80" s="29">
        <f>+E80+C80</f>
        <v>37920</v>
      </c>
      <c r="G80" s="29">
        <f>+E80+D80</f>
        <v>38074</v>
      </c>
    </row>
    <row r="81" spans="1:7" ht="16.5">
      <c r="A81" s="26">
        <v>2</v>
      </c>
      <c r="B81" s="27" t="s">
        <v>40</v>
      </c>
      <c r="C81" s="28">
        <v>81073</v>
      </c>
      <c r="D81" s="28">
        <v>81073</v>
      </c>
      <c r="E81" s="29"/>
      <c r="F81" s="29">
        <f>+E81+C81</f>
        <v>81073</v>
      </c>
      <c r="G81" s="29">
        <f>+E81+D81</f>
        <v>81073</v>
      </c>
    </row>
    <row r="82" spans="1:7" ht="16.5">
      <c r="A82" s="23" t="s">
        <v>34</v>
      </c>
      <c r="B82" s="24" t="s">
        <v>86</v>
      </c>
      <c r="C82" s="25">
        <f>C68</f>
        <v>189005</v>
      </c>
      <c r="D82" s="25">
        <f>D68</f>
        <v>189005</v>
      </c>
      <c r="E82" s="113">
        <f>E68</f>
        <v>-5000</v>
      </c>
      <c r="F82" s="101">
        <f>+E82+C82</f>
        <v>184005</v>
      </c>
      <c r="G82" s="101">
        <f>+E82+D82</f>
        <v>184005</v>
      </c>
    </row>
    <row r="83" spans="1:7" ht="16.5">
      <c r="A83" s="23" t="s">
        <v>81</v>
      </c>
      <c r="B83" s="24" t="s">
        <v>92</v>
      </c>
      <c r="C83" s="32"/>
      <c r="D83" s="32"/>
      <c r="E83" s="117">
        <f>SUM(E84:E85)</f>
        <v>56760.025</v>
      </c>
      <c r="F83" s="31">
        <f>SUM(F84:F85)</f>
        <v>56760.025</v>
      </c>
      <c r="G83" s="117">
        <f>SUM(G84:G85)</f>
        <v>56760.025</v>
      </c>
    </row>
    <row r="84" spans="1:7" ht="16.5">
      <c r="A84" s="23"/>
      <c r="B84" s="27" t="s">
        <v>94</v>
      </c>
      <c r="C84" s="32"/>
      <c r="D84" s="32"/>
      <c r="E84" s="29">
        <f>E70</f>
        <v>48216</v>
      </c>
      <c r="F84" s="29">
        <f>+E84+C84</f>
        <v>48216</v>
      </c>
      <c r="G84" s="29">
        <f>+E84+D84</f>
        <v>48216</v>
      </c>
    </row>
    <row r="85" spans="1:7" ht="16.5">
      <c r="A85" s="23"/>
      <c r="B85" s="27" t="s">
        <v>54</v>
      </c>
      <c r="C85" s="32"/>
      <c r="D85" s="32"/>
      <c r="E85" s="33">
        <f>E71</f>
        <v>8544.025</v>
      </c>
      <c r="F85" s="29">
        <f>+E85+C85</f>
        <v>8544.025</v>
      </c>
      <c r="G85" s="33">
        <f>+E85+D85</f>
        <v>8544.025</v>
      </c>
    </row>
    <row r="86" spans="1:7" ht="16.5">
      <c r="A86" s="23" t="s">
        <v>88</v>
      </c>
      <c r="B86" s="24" t="s">
        <v>87</v>
      </c>
      <c r="C86" s="25">
        <f>C72</f>
        <v>15675</v>
      </c>
      <c r="D86" s="25">
        <f>D72</f>
        <v>15675</v>
      </c>
      <c r="E86" s="101">
        <f>E72</f>
        <v>11000</v>
      </c>
      <c r="F86" s="101">
        <f>+E86+C86</f>
        <v>26675</v>
      </c>
      <c r="G86" s="101">
        <f>+E86+D86</f>
        <v>26675</v>
      </c>
    </row>
    <row r="87" spans="1:7" s="7" customFormat="1" ht="16.5">
      <c r="A87" s="23" t="s">
        <v>90</v>
      </c>
      <c r="B87" s="24" t="s">
        <v>35</v>
      </c>
      <c r="C87" s="25">
        <f>SUM(C88:C91)</f>
        <v>1840</v>
      </c>
      <c r="D87" s="25">
        <f>SUM(D88:D91)</f>
        <v>1840</v>
      </c>
      <c r="E87" s="25">
        <f>SUM(E88:E91)</f>
        <v>45</v>
      </c>
      <c r="F87" s="25">
        <f>SUM(F88:F91)</f>
        <v>1840</v>
      </c>
      <c r="G87" s="25">
        <f>SUM(G88:G91)</f>
        <v>1885</v>
      </c>
    </row>
    <row r="88" spans="1:7" ht="16.5">
      <c r="A88" s="26"/>
      <c r="B88" s="27" t="s">
        <v>36</v>
      </c>
      <c r="C88" s="28">
        <v>1700</v>
      </c>
      <c r="D88" s="28">
        <f>C88</f>
        <v>1700</v>
      </c>
      <c r="E88" s="29"/>
      <c r="F88" s="29">
        <f>+E88+C88</f>
        <v>1700</v>
      </c>
      <c r="G88" s="29">
        <f>+E88+D88</f>
        <v>1700</v>
      </c>
    </row>
    <row r="89" spans="1:7" ht="16.5" hidden="1">
      <c r="A89" s="26"/>
      <c r="B89" s="27" t="s">
        <v>37</v>
      </c>
      <c r="C89" s="28"/>
      <c r="D89" s="28"/>
      <c r="E89" s="29"/>
      <c r="F89" s="29">
        <f>+E89+C89</f>
        <v>0</v>
      </c>
      <c r="G89" s="29">
        <f>+E89+D89</f>
        <v>0</v>
      </c>
    </row>
    <row r="90" spans="1:7" ht="16.5">
      <c r="A90" s="26"/>
      <c r="B90" s="27" t="s">
        <v>139</v>
      </c>
      <c r="C90" s="28"/>
      <c r="D90" s="28"/>
      <c r="E90" s="29">
        <v>45</v>
      </c>
      <c r="F90" s="29"/>
      <c r="G90" s="29">
        <f>+E90+D90</f>
        <v>45</v>
      </c>
    </row>
    <row r="91" spans="1:7" ht="16.5">
      <c r="A91" s="35"/>
      <c r="B91" s="27" t="s">
        <v>126</v>
      </c>
      <c r="C91" s="28">
        <v>140</v>
      </c>
      <c r="D91" s="28">
        <v>140</v>
      </c>
      <c r="E91" s="29"/>
      <c r="F91" s="29">
        <f>+E91+C91</f>
        <v>140</v>
      </c>
      <c r="G91" s="29">
        <f>+E91+D91</f>
        <v>140</v>
      </c>
    </row>
    <row r="92" spans="1:7" ht="18" customHeight="1">
      <c r="A92" s="36" t="s">
        <v>93</v>
      </c>
      <c r="B92" s="37" t="s">
        <v>91</v>
      </c>
      <c r="C92" s="38"/>
      <c r="D92" s="38"/>
      <c r="E92" s="118">
        <f>E77</f>
        <v>3253.68764</v>
      </c>
      <c r="F92" s="114"/>
      <c r="G92" s="118">
        <f>+E92+D92</f>
        <v>3253.68764</v>
      </c>
    </row>
    <row r="94" spans="3:4" ht="16.5">
      <c r="C94" s="123"/>
      <c r="D94" s="123"/>
    </row>
    <row r="95" spans="3:5" ht="16.5">
      <c r="C95" s="122"/>
      <c r="D95" s="122"/>
      <c r="E95" s="104"/>
    </row>
    <row r="96" spans="3:4" ht="16.5">
      <c r="C96" s="122"/>
      <c r="D96" s="122"/>
    </row>
  </sheetData>
  <sheetProtection/>
  <mergeCells count="6">
    <mergeCell ref="C95:D95"/>
    <mergeCell ref="C94:D94"/>
    <mergeCell ref="C96:D96"/>
    <mergeCell ref="A1:G1"/>
    <mergeCell ref="A2:G2"/>
    <mergeCell ref="A3:G3"/>
  </mergeCells>
  <printOptions/>
  <pageMargins left="0.26" right="0.2" top="0.6" bottom="0.25" header="0.19" footer="0.2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Layout" zoomScaleNormal="80" workbookViewId="0" topLeftCell="A1">
      <selection activeCell="D8" sqref="D8"/>
    </sheetView>
  </sheetViews>
  <sheetFormatPr defaultColWidth="9.00390625" defaultRowHeight="15.75"/>
  <cols>
    <col min="1" max="1" width="4.75390625" style="1" customWidth="1"/>
    <col min="2" max="2" width="45.50390625" style="0" customWidth="1"/>
    <col min="3" max="3" width="11.625" style="0" customWidth="1"/>
    <col min="4" max="4" width="11.25390625" style="0" customWidth="1"/>
    <col min="5" max="5" width="11.875" style="0" customWidth="1"/>
    <col min="6" max="6" width="10.125" style="0" customWidth="1"/>
    <col min="7" max="7" width="12.00390625" style="0" customWidth="1"/>
    <col min="8" max="8" width="13.625" style="0" customWidth="1"/>
    <col min="9" max="9" width="13.875" style="0" customWidth="1"/>
    <col min="10" max="10" width="18.125" style="0" customWidth="1"/>
  </cols>
  <sheetData>
    <row r="1" spans="1:9" ht="15.75">
      <c r="A1" s="127" t="s">
        <v>141</v>
      </c>
      <c r="B1" s="127"/>
      <c r="C1" s="127"/>
      <c r="D1" s="127"/>
      <c r="E1" s="127"/>
      <c r="F1" s="127"/>
      <c r="G1" s="127"/>
      <c r="H1" s="127"/>
      <c r="I1" s="127"/>
    </row>
    <row r="2" spans="1:9" ht="18.75">
      <c r="A2" s="125" t="s">
        <v>132</v>
      </c>
      <c r="B2" s="125"/>
      <c r="C2" s="125"/>
      <c r="D2" s="125"/>
      <c r="E2" s="125"/>
      <c r="F2" s="125"/>
      <c r="G2" s="125"/>
      <c r="H2" s="125"/>
      <c r="I2" s="125"/>
    </row>
    <row r="3" spans="1:9" ht="20.25" customHeight="1">
      <c r="A3" s="126" t="s">
        <v>142</v>
      </c>
      <c r="B3" s="126"/>
      <c r="C3" s="126"/>
      <c r="D3" s="126"/>
      <c r="E3" s="126"/>
      <c r="F3" s="126"/>
      <c r="G3" s="126"/>
      <c r="H3" s="126"/>
      <c r="I3" s="126"/>
    </row>
    <row r="4" spans="1:9" ht="16.5">
      <c r="A4" s="3"/>
      <c r="B4" s="9"/>
      <c r="C4" s="2"/>
      <c r="D4" s="14"/>
      <c r="E4" s="14"/>
      <c r="F4" s="14"/>
      <c r="I4" s="15" t="s">
        <v>0</v>
      </c>
    </row>
    <row r="5" spans="1:9" ht="87.75" customHeight="1">
      <c r="A5" s="39" t="s">
        <v>1</v>
      </c>
      <c r="B5" s="40" t="s">
        <v>42</v>
      </c>
      <c r="C5" s="41" t="s">
        <v>107</v>
      </c>
      <c r="D5" s="41" t="s">
        <v>108</v>
      </c>
      <c r="E5" s="41" t="s">
        <v>105</v>
      </c>
      <c r="F5" s="41" t="s">
        <v>98</v>
      </c>
      <c r="G5" s="41" t="s">
        <v>99</v>
      </c>
      <c r="H5" s="41" t="s">
        <v>104</v>
      </c>
      <c r="I5" s="41" t="s">
        <v>103</v>
      </c>
    </row>
    <row r="6" spans="1:9" ht="15.75">
      <c r="A6" s="39">
        <v>1</v>
      </c>
      <c r="B6" s="40" t="s">
        <v>41</v>
      </c>
      <c r="C6" s="41">
        <v>3</v>
      </c>
      <c r="D6" s="39">
        <v>4</v>
      </c>
      <c r="E6" s="39">
        <v>5</v>
      </c>
      <c r="F6" s="39">
        <v>6</v>
      </c>
      <c r="G6" s="39">
        <v>7</v>
      </c>
      <c r="H6" s="39" t="s">
        <v>101</v>
      </c>
      <c r="I6" s="39" t="s">
        <v>100</v>
      </c>
    </row>
    <row r="7" spans="1:10" ht="15.75">
      <c r="A7" s="42"/>
      <c r="B7" s="43" t="s">
        <v>43</v>
      </c>
      <c r="C7" s="44">
        <f>+C8+C63+C64</f>
        <v>325513</v>
      </c>
      <c r="D7" s="44">
        <f aca="true" t="shared" si="0" ref="D7:I7">+D8+D63+D64+D62</f>
        <v>335075</v>
      </c>
      <c r="E7" s="44">
        <f t="shared" si="0"/>
        <v>335075</v>
      </c>
      <c r="F7" s="64">
        <f t="shared" si="0"/>
        <v>62760.024959</v>
      </c>
      <c r="G7" s="64">
        <f t="shared" si="0"/>
        <v>65151.537959</v>
      </c>
      <c r="H7" s="64">
        <f t="shared" si="0"/>
        <v>388273.024959</v>
      </c>
      <c r="I7" s="64">
        <f t="shared" si="0"/>
        <v>400226.53795900004</v>
      </c>
      <c r="J7" s="106"/>
    </row>
    <row r="8" spans="1:10" s="11" customFormat="1" ht="28.5">
      <c r="A8" s="39" t="s">
        <v>3</v>
      </c>
      <c r="B8" s="45" t="s">
        <v>124</v>
      </c>
      <c r="C8" s="46">
        <f>+C9+C24+C61+C62</f>
        <v>307998</v>
      </c>
      <c r="D8" s="46">
        <f aca="true" t="shared" si="1" ref="D8:I8">+D9+D24+D61</f>
        <v>317270</v>
      </c>
      <c r="E8" s="46">
        <f t="shared" si="1"/>
        <v>317270</v>
      </c>
      <c r="F8" s="65">
        <f t="shared" si="1"/>
        <v>51760.024959</v>
      </c>
      <c r="G8" s="65">
        <f t="shared" si="1"/>
        <v>54104.341959</v>
      </c>
      <c r="H8" s="65">
        <f t="shared" si="1"/>
        <v>359758.024959</v>
      </c>
      <c r="I8" s="65">
        <f t="shared" si="1"/>
        <v>371374.34195900004</v>
      </c>
      <c r="J8" s="106"/>
    </row>
    <row r="9" spans="1:10" s="10" customFormat="1" ht="15.75">
      <c r="A9" s="47" t="s">
        <v>5</v>
      </c>
      <c r="B9" s="48" t="s">
        <v>44</v>
      </c>
      <c r="C9" s="49">
        <f aca="true" t="shared" si="2" ref="C9:I9">+C10+C23</f>
        <v>43475</v>
      </c>
      <c r="D9" s="49">
        <f t="shared" si="2"/>
        <v>48875</v>
      </c>
      <c r="E9" s="49">
        <f t="shared" si="2"/>
        <v>48875</v>
      </c>
      <c r="F9" s="97">
        <f t="shared" si="2"/>
        <v>43216</v>
      </c>
      <c r="G9" s="97">
        <f t="shared" si="2"/>
        <v>43216</v>
      </c>
      <c r="H9" s="97">
        <f t="shared" si="2"/>
        <v>86691</v>
      </c>
      <c r="I9" s="97">
        <f t="shared" si="2"/>
        <v>92091</v>
      </c>
      <c r="J9" s="115"/>
    </row>
    <row r="10" spans="1:10" s="10" customFormat="1" ht="15.75">
      <c r="A10" s="89" t="s">
        <v>17</v>
      </c>
      <c r="B10" s="90" t="s">
        <v>128</v>
      </c>
      <c r="C10" s="91">
        <f>+C11</f>
        <v>43475</v>
      </c>
      <c r="D10" s="91">
        <f>+D11</f>
        <v>43475</v>
      </c>
      <c r="E10" s="91">
        <f>+E11</f>
        <v>43475</v>
      </c>
      <c r="F10" s="91">
        <f>+F11+F21+F22</f>
        <v>43216</v>
      </c>
      <c r="G10" s="91">
        <f>+G11+G21+G22</f>
        <v>43216</v>
      </c>
      <c r="H10" s="91">
        <f>+H11+H21+H22</f>
        <v>86691</v>
      </c>
      <c r="I10" s="91">
        <f>+I11+I21+I22</f>
        <v>86691</v>
      </c>
      <c r="J10" s="115"/>
    </row>
    <row r="11" spans="1:10" ht="15.75">
      <c r="A11" s="50">
        <v>1</v>
      </c>
      <c r="B11" s="51" t="s">
        <v>45</v>
      </c>
      <c r="C11" s="52">
        <f>SUM(C12:C13)</f>
        <v>43475</v>
      </c>
      <c r="D11" s="52">
        <f>C11</f>
        <v>43475</v>
      </c>
      <c r="E11" s="52">
        <f>SUM(E12:E13)</f>
        <v>43475</v>
      </c>
      <c r="F11" s="52">
        <f>SUM(F12:F13)</f>
        <v>25700</v>
      </c>
      <c r="G11" s="52">
        <f>SUM(G12:G13)</f>
        <v>25700</v>
      </c>
      <c r="H11" s="96">
        <f>+F11+C11</f>
        <v>69175</v>
      </c>
      <c r="I11" s="96">
        <f>+G11+E11</f>
        <v>69175</v>
      </c>
      <c r="J11" s="105"/>
    </row>
    <row r="12" spans="1:9" ht="15.75">
      <c r="A12" s="50"/>
      <c r="B12" s="53" t="s">
        <v>130</v>
      </c>
      <c r="C12" s="94">
        <v>28010</v>
      </c>
      <c r="D12" s="94">
        <v>28010</v>
      </c>
      <c r="E12" s="94">
        <v>28010</v>
      </c>
      <c r="F12" s="52">
        <f>21200+8000</f>
        <v>29200</v>
      </c>
      <c r="G12" s="96">
        <f>F12</f>
        <v>29200</v>
      </c>
      <c r="H12" s="96">
        <f>+F12+C12</f>
        <v>57210</v>
      </c>
      <c r="I12" s="96">
        <f>+G12+E12</f>
        <v>57210</v>
      </c>
    </row>
    <row r="13" spans="1:11" ht="15.75">
      <c r="A13" s="50"/>
      <c r="B13" s="53" t="s">
        <v>131</v>
      </c>
      <c r="C13" s="94">
        <v>15465</v>
      </c>
      <c r="D13" s="94">
        <v>15465</v>
      </c>
      <c r="E13" s="94">
        <v>15465</v>
      </c>
      <c r="F13" s="120">
        <v>-3500</v>
      </c>
      <c r="G13" s="121">
        <f>F13</f>
        <v>-3500</v>
      </c>
      <c r="H13" s="96">
        <f>+F13+C13</f>
        <v>11965</v>
      </c>
      <c r="I13" s="96">
        <f>+G13+E13</f>
        <v>11965</v>
      </c>
      <c r="K13" s="105"/>
    </row>
    <row r="14" spans="1:9" ht="15.75" hidden="1">
      <c r="A14" s="50" t="s">
        <v>17</v>
      </c>
      <c r="B14" s="51" t="s">
        <v>46</v>
      </c>
      <c r="C14" s="52"/>
      <c r="D14" s="52"/>
      <c r="E14" s="52"/>
      <c r="F14" s="66"/>
      <c r="G14" s="67"/>
      <c r="H14" s="67"/>
      <c r="I14" s="67"/>
    </row>
    <row r="15" spans="1:9" ht="15.75" hidden="1">
      <c r="A15" s="50" t="s">
        <v>19</v>
      </c>
      <c r="B15" s="51" t="s">
        <v>47</v>
      </c>
      <c r="C15" s="52"/>
      <c r="D15" s="52"/>
      <c r="E15" s="52"/>
      <c r="F15" s="66"/>
      <c r="G15" s="67"/>
      <c r="H15" s="67"/>
      <c r="I15" s="67"/>
    </row>
    <row r="16" spans="1:9" ht="15.75" hidden="1">
      <c r="A16" s="50" t="s">
        <v>48</v>
      </c>
      <c r="B16" s="51" t="s">
        <v>49</v>
      </c>
      <c r="C16" s="52"/>
      <c r="D16" s="52"/>
      <c r="E16" s="52"/>
      <c r="F16" s="66"/>
      <c r="G16" s="67"/>
      <c r="H16" s="67"/>
      <c r="I16" s="67"/>
    </row>
    <row r="17" spans="1:9" s="10" customFormat="1" ht="15.75">
      <c r="A17" s="50">
        <v>2</v>
      </c>
      <c r="B17" s="51" t="s">
        <v>50</v>
      </c>
      <c r="C17" s="52"/>
      <c r="D17" s="52"/>
      <c r="E17" s="52"/>
      <c r="F17" s="66"/>
      <c r="G17" s="67"/>
      <c r="H17" s="67"/>
      <c r="I17" s="67"/>
    </row>
    <row r="18" spans="1:9" ht="15.75" hidden="1">
      <c r="A18" s="50"/>
      <c r="B18" s="53" t="s">
        <v>51</v>
      </c>
      <c r="C18" s="52"/>
      <c r="D18" s="52"/>
      <c r="E18" s="52"/>
      <c r="F18" s="66"/>
      <c r="G18" s="67"/>
      <c r="H18" s="67"/>
      <c r="I18" s="67"/>
    </row>
    <row r="19" spans="1:9" ht="15.75" hidden="1">
      <c r="A19" s="50"/>
      <c r="B19" s="53" t="s">
        <v>52</v>
      </c>
      <c r="C19" s="52"/>
      <c r="D19" s="52"/>
      <c r="E19" s="52"/>
      <c r="F19" s="66"/>
      <c r="G19" s="67"/>
      <c r="H19" s="67"/>
      <c r="I19" s="67"/>
    </row>
    <row r="20" spans="1:9" s="10" customFormat="1" ht="15.75">
      <c r="A20" s="50">
        <v>3</v>
      </c>
      <c r="B20" s="51" t="s">
        <v>53</v>
      </c>
      <c r="C20" s="52"/>
      <c r="D20" s="52"/>
      <c r="E20" s="52"/>
      <c r="F20" s="66"/>
      <c r="G20" s="67"/>
      <c r="H20" s="67"/>
      <c r="I20" s="67"/>
    </row>
    <row r="21" spans="1:9" s="10" customFormat="1" ht="15.75">
      <c r="A21" s="50">
        <v>4</v>
      </c>
      <c r="B21" s="51" t="s">
        <v>127</v>
      </c>
      <c r="C21" s="52"/>
      <c r="D21" s="52"/>
      <c r="E21" s="52"/>
      <c r="F21" s="95">
        <v>10316</v>
      </c>
      <c r="G21" s="96">
        <f>F21</f>
        <v>10316</v>
      </c>
      <c r="H21" s="96">
        <f>+G21+C21</f>
        <v>10316</v>
      </c>
      <c r="I21" s="96">
        <f>+G21+E21</f>
        <v>10316</v>
      </c>
    </row>
    <row r="22" spans="1:9" s="10" customFormat="1" ht="15.75">
      <c r="A22" s="50">
        <v>5</v>
      </c>
      <c r="B22" s="51" t="s">
        <v>134</v>
      </c>
      <c r="C22" s="52"/>
      <c r="D22" s="52"/>
      <c r="E22" s="52"/>
      <c r="F22" s="95">
        <v>7200</v>
      </c>
      <c r="G22" s="96">
        <f>F22</f>
        <v>7200</v>
      </c>
      <c r="H22" s="96">
        <f>+G22+C22</f>
        <v>7200</v>
      </c>
      <c r="I22" s="96">
        <f>+G22+E22</f>
        <v>7200</v>
      </c>
    </row>
    <row r="23" spans="1:9" s="10" customFormat="1" ht="15.75">
      <c r="A23" s="92" t="s">
        <v>19</v>
      </c>
      <c r="B23" s="93" t="s">
        <v>129</v>
      </c>
      <c r="C23" s="52"/>
      <c r="D23" s="52">
        <v>5400</v>
      </c>
      <c r="E23" s="52">
        <v>5400</v>
      </c>
      <c r="F23" s="66"/>
      <c r="G23" s="67"/>
      <c r="H23" s="67"/>
      <c r="I23" s="96">
        <f>+H23+E23</f>
        <v>5400</v>
      </c>
    </row>
    <row r="24" spans="1:10" s="10" customFormat="1" ht="15.75">
      <c r="A24" s="55" t="s">
        <v>32</v>
      </c>
      <c r="B24" s="56" t="s">
        <v>54</v>
      </c>
      <c r="C24" s="57">
        <f>+C25+C35+C36+C37+C39+C40+C41+C42+C43+C44+C48+C51+C52+C53+C56</f>
        <v>258013</v>
      </c>
      <c r="D24" s="57">
        <f>+D25+D35+D36+D37+D39+D40+D41+D42+D43+D44+D48+D51+D52+D53+D56</f>
        <v>261885</v>
      </c>
      <c r="E24" s="57">
        <f>+E25+E35+E36+E37+E39+E40+E41+E42+E43+E44+E48+E51+E52+E53+E56+E58</f>
        <v>261885</v>
      </c>
      <c r="F24" s="68">
        <f>+F25+F35+F36+F37+F39+F40+F41+F42+F43+F44+F48+F51+F52+F53+F56+F58+F57</f>
        <v>8544.024959</v>
      </c>
      <c r="G24" s="68">
        <f>+G25+G35+G36+G37+G39+G40+G41+G42+G43+G44+G48+G51+G52+G53+G56+G57+G58</f>
        <v>10888.341959000001</v>
      </c>
      <c r="H24" s="68">
        <f>+H25+H35+H36+H37+H39+H40+H41+H42+H43+H44+H48+H51+H52+H53+H56+H57+H58</f>
        <v>266557.024959</v>
      </c>
      <c r="I24" s="68">
        <f>+I25+I35+I36+I37+I39+I40+I41+I42+I43+I44+I48+I51+I52+I53+I56+I57+I58</f>
        <v>272773.34195900004</v>
      </c>
      <c r="J24" s="107"/>
    </row>
    <row r="25" spans="1:10" ht="15.75">
      <c r="A25" s="50">
        <v>1</v>
      </c>
      <c r="B25" s="51" t="s">
        <v>55</v>
      </c>
      <c r="C25" s="52">
        <f>+C26+C29+C30+C31+C32</f>
        <v>33235</v>
      </c>
      <c r="D25" s="52">
        <f>+D26+D29+D30+D31+D32</f>
        <v>33440</v>
      </c>
      <c r="E25" s="52">
        <f>+E26+E29+E30+E31+E32</f>
        <v>31436</v>
      </c>
      <c r="F25" s="66">
        <f>+F26+F29+F30+F31+F32+F33</f>
        <v>821.081959</v>
      </c>
      <c r="G25" s="66">
        <f>+G26+G29+G30+G31+G32+G33</f>
        <v>2020.381959</v>
      </c>
      <c r="H25" s="66">
        <f>+H26+H29+H30+H31+H32+H33</f>
        <v>34056.081958999996</v>
      </c>
      <c r="I25" s="66">
        <f>+I26+I29+I30+I31+I32+I33</f>
        <v>33456.381959</v>
      </c>
      <c r="J25" s="106"/>
    </row>
    <row r="26" spans="1:10" s="77" customFormat="1" ht="15.75">
      <c r="A26" s="72"/>
      <c r="B26" s="71" t="s">
        <v>56</v>
      </c>
      <c r="C26" s="73">
        <v>1099</v>
      </c>
      <c r="D26" s="73">
        <f>C26</f>
        <v>1099</v>
      </c>
      <c r="E26" s="73">
        <f>+D26-73</f>
        <v>1026</v>
      </c>
      <c r="F26" s="74">
        <v>2.4</v>
      </c>
      <c r="G26" s="76">
        <f>F26</f>
        <v>2.4</v>
      </c>
      <c r="H26" s="76">
        <f>+F26+C26</f>
        <v>1101.4</v>
      </c>
      <c r="I26" s="76">
        <f>+G26+E26</f>
        <v>1028.4</v>
      </c>
      <c r="J26" s="87"/>
    </row>
    <row r="27" spans="1:9" s="77" customFormat="1" ht="15.75" hidden="1">
      <c r="A27" s="72"/>
      <c r="B27" s="71" t="s">
        <v>57</v>
      </c>
      <c r="C27" s="73">
        <f>+C26-C28</f>
        <v>924</v>
      </c>
      <c r="D27" s="73">
        <f>C27</f>
        <v>924</v>
      </c>
      <c r="E27" s="73"/>
      <c r="F27" s="78">
        <v>2.5</v>
      </c>
      <c r="G27" s="78">
        <v>2.5</v>
      </c>
      <c r="H27" s="76">
        <f aca="true" t="shared" si="3" ref="H27:H35">+F27+C27</f>
        <v>926.5</v>
      </c>
      <c r="I27" s="76">
        <f aca="true" t="shared" si="4" ref="I27:I33">+G27+E27</f>
        <v>2.5</v>
      </c>
    </row>
    <row r="28" spans="1:9" s="77" customFormat="1" ht="15.75" hidden="1">
      <c r="A28" s="72"/>
      <c r="B28" s="71" t="s">
        <v>58</v>
      </c>
      <c r="C28" s="73">
        <v>175</v>
      </c>
      <c r="D28" s="73">
        <f>C28</f>
        <v>175</v>
      </c>
      <c r="E28" s="73"/>
      <c r="F28" s="74"/>
      <c r="G28" s="76"/>
      <c r="H28" s="76">
        <f t="shared" si="3"/>
        <v>175</v>
      </c>
      <c r="I28" s="76">
        <f t="shared" si="4"/>
        <v>0</v>
      </c>
    </row>
    <row r="29" spans="1:9" s="77" customFormat="1" ht="15.75">
      <c r="A29" s="72"/>
      <c r="B29" s="71" t="s">
        <v>59</v>
      </c>
      <c r="C29" s="73">
        <v>4186</v>
      </c>
      <c r="D29" s="73">
        <f>C29</f>
        <v>4186</v>
      </c>
      <c r="E29" s="73">
        <f>+D29-177</f>
        <v>4009</v>
      </c>
      <c r="F29" s="74">
        <v>733.2</v>
      </c>
      <c r="G29" s="76">
        <v>733.2</v>
      </c>
      <c r="H29" s="76">
        <f t="shared" si="3"/>
        <v>4919.2</v>
      </c>
      <c r="I29" s="76">
        <f t="shared" si="4"/>
        <v>4742.2</v>
      </c>
    </row>
    <row r="30" spans="1:9" s="77" customFormat="1" ht="15.75">
      <c r="A30" s="72"/>
      <c r="B30" s="71" t="s">
        <v>60</v>
      </c>
      <c r="C30" s="73">
        <v>4250</v>
      </c>
      <c r="D30" s="73">
        <f>C30</f>
        <v>4250</v>
      </c>
      <c r="E30" s="73">
        <f>+D30-616</f>
        <v>3634</v>
      </c>
      <c r="F30" s="74"/>
      <c r="G30" s="76"/>
      <c r="H30" s="109">
        <f t="shared" si="3"/>
        <v>4250</v>
      </c>
      <c r="I30" s="109">
        <f t="shared" si="4"/>
        <v>3634</v>
      </c>
    </row>
    <row r="31" spans="1:9" s="77" customFormat="1" ht="15.75">
      <c r="A31" s="72"/>
      <c r="B31" s="71" t="s">
        <v>61</v>
      </c>
      <c r="C31" s="73">
        <v>23700</v>
      </c>
      <c r="D31" s="73">
        <f>C31+205</f>
        <v>23905</v>
      </c>
      <c r="E31" s="73">
        <f>+D31-1138</f>
        <v>22767</v>
      </c>
      <c r="F31" s="74"/>
      <c r="G31" s="76"/>
      <c r="H31" s="109">
        <f t="shared" si="3"/>
        <v>23700</v>
      </c>
      <c r="I31" s="109">
        <f t="shared" si="4"/>
        <v>22767</v>
      </c>
    </row>
    <row r="32" spans="1:9" s="77" customFormat="1" ht="15.75">
      <c r="A32" s="72"/>
      <c r="B32" s="71" t="s">
        <v>62</v>
      </c>
      <c r="C32" s="73"/>
      <c r="D32" s="73"/>
      <c r="E32" s="73"/>
      <c r="F32" s="74"/>
      <c r="G32" s="76">
        <v>1199.3</v>
      </c>
      <c r="H32" s="76"/>
      <c r="I32" s="76">
        <f t="shared" si="4"/>
        <v>1199.3</v>
      </c>
    </row>
    <row r="33" spans="1:9" ht="15.75">
      <c r="A33" s="50"/>
      <c r="B33" s="53" t="s">
        <v>63</v>
      </c>
      <c r="C33" s="52"/>
      <c r="D33" s="52"/>
      <c r="E33" s="52"/>
      <c r="F33" s="67">
        <v>85.481959</v>
      </c>
      <c r="G33" s="67">
        <v>85.481959</v>
      </c>
      <c r="H33" s="76">
        <f t="shared" si="3"/>
        <v>85.481959</v>
      </c>
      <c r="I33" s="76">
        <f t="shared" si="4"/>
        <v>85.481959</v>
      </c>
    </row>
    <row r="34" spans="1:9" ht="15.75" hidden="1">
      <c r="A34" s="50"/>
      <c r="B34" s="53" t="s">
        <v>64</v>
      </c>
      <c r="C34" s="52"/>
      <c r="D34" s="52"/>
      <c r="E34" s="52"/>
      <c r="F34" s="66"/>
      <c r="G34" s="67"/>
      <c r="H34" s="76">
        <f t="shared" si="3"/>
        <v>0</v>
      </c>
      <c r="I34" s="67"/>
    </row>
    <row r="35" spans="1:9" ht="15.75">
      <c r="A35" s="50">
        <v>2</v>
      </c>
      <c r="B35" s="51" t="s">
        <v>65</v>
      </c>
      <c r="C35" s="52">
        <v>19214</v>
      </c>
      <c r="D35" s="52">
        <f>C35</f>
        <v>19214</v>
      </c>
      <c r="E35" s="52">
        <f>+D35-923</f>
        <v>18291</v>
      </c>
      <c r="F35" s="66"/>
      <c r="G35" s="67"/>
      <c r="H35" s="109">
        <f t="shared" si="3"/>
        <v>19214</v>
      </c>
      <c r="I35" s="96">
        <f>+G35+E35</f>
        <v>18291</v>
      </c>
    </row>
    <row r="36" spans="1:9" ht="15.75">
      <c r="A36" s="50">
        <v>3</v>
      </c>
      <c r="B36" s="51" t="s">
        <v>66</v>
      </c>
      <c r="C36" s="52">
        <v>112474</v>
      </c>
      <c r="D36" s="52">
        <f>C36</f>
        <v>112474</v>
      </c>
      <c r="E36" s="52">
        <f>+D36-2672</f>
        <v>109802</v>
      </c>
      <c r="F36" s="66">
        <v>972.8</v>
      </c>
      <c r="G36" s="67">
        <v>964.908</v>
      </c>
      <c r="H36" s="67">
        <f aca="true" t="shared" si="5" ref="H36:H43">+F36+C36</f>
        <v>113446.8</v>
      </c>
      <c r="I36" s="67">
        <f aca="true" t="shared" si="6" ref="I36:I43">+G36+E36</f>
        <v>110766.908</v>
      </c>
    </row>
    <row r="37" spans="1:9" ht="15.75">
      <c r="A37" s="50">
        <v>4</v>
      </c>
      <c r="B37" s="51" t="s">
        <v>67</v>
      </c>
      <c r="C37" s="52">
        <v>2359</v>
      </c>
      <c r="D37" s="52">
        <f>C37</f>
        <v>2359</v>
      </c>
      <c r="E37" s="52">
        <f>+D37-149-12</f>
        <v>2198</v>
      </c>
      <c r="F37" s="66">
        <v>6.6</v>
      </c>
      <c r="G37" s="69">
        <v>6.6</v>
      </c>
      <c r="H37" s="67">
        <f>+F37+C37</f>
        <v>2365.6</v>
      </c>
      <c r="I37" s="67">
        <f>+G37+E37</f>
        <v>2204.6</v>
      </c>
    </row>
    <row r="38" spans="1:9" ht="15.75">
      <c r="A38" s="50">
        <v>5</v>
      </c>
      <c r="B38" s="51" t="s">
        <v>68</v>
      </c>
      <c r="C38" s="52"/>
      <c r="D38" s="52"/>
      <c r="E38" s="52"/>
      <c r="F38" s="66"/>
      <c r="G38" s="67"/>
      <c r="H38" s="67"/>
      <c r="I38" s="67"/>
    </row>
    <row r="39" spans="1:9" ht="15.75">
      <c r="A39" s="50">
        <v>6</v>
      </c>
      <c r="B39" s="51" t="s">
        <v>69</v>
      </c>
      <c r="C39" s="52">
        <v>380</v>
      </c>
      <c r="D39" s="52">
        <f>C39</f>
        <v>380</v>
      </c>
      <c r="E39" s="52">
        <f>+D39-55</f>
        <v>325</v>
      </c>
      <c r="F39" s="66"/>
      <c r="G39" s="67"/>
      <c r="H39" s="96">
        <f t="shared" si="5"/>
        <v>380</v>
      </c>
      <c r="I39" s="96">
        <f t="shared" si="6"/>
        <v>325</v>
      </c>
    </row>
    <row r="40" spans="1:9" ht="15.75">
      <c r="A40" s="50">
        <v>7</v>
      </c>
      <c r="B40" s="51" t="s">
        <v>70</v>
      </c>
      <c r="C40" s="52">
        <v>2291</v>
      </c>
      <c r="D40" s="52">
        <f>C40</f>
        <v>2291</v>
      </c>
      <c r="E40" s="52">
        <f>+D40-191</f>
        <v>2100</v>
      </c>
      <c r="F40" s="52">
        <v>9</v>
      </c>
      <c r="G40" s="96">
        <v>9</v>
      </c>
      <c r="H40" s="96">
        <f t="shared" si="5"/>
        <v>2300</v>
      </c>
      <c r="I40" s="96">
        <f t="shared" si="6"/>
        <v>2109</v>
      </c>
    </row>
    <row r="41" spans="1:9" ht="15.75">
      <c r="A41" s="50">
        <v>8</v>
      </c>
      <c r="B41" s="51" t="s">
        <v>71</v>
      </c>
      <c r="C41" s="52">
        <v>922</v>
      </c>
      <c r="D41" s="52">
        <f>C41</f>
        <v>922</v>
      </c>
      <c r="E41" s="52">
        <f>+D41-81</f>
        <v>841</v>
      </c>
      <c r="F41" s="66">
        <v>3.6</v>
      </c>
      <c r="G41" s="67">
        <v>3.6</v>
      </c>
      <c r="H41" s="67">
        <f t="shared" si="5"/>
        <v>925.6</v>
      </c>
      <c r="I41" s="67">
        <f t="shared" si="6"/>
        <v>844.6</v>
      </c>
    </row>
    <row r="42" spans="1:9" ht="15.75">
      <c r="A42" s="50">
        <v>9</v>
      </c>
      <c r="B42" s="51" t="s">
        <v>72</v>
      </c>
      <c r="C42" s="52">
        <v>851</v>
      </c>
      <c r="D42" s="52">
        <f>C42</f>
        <v>851</v>
      </c>
      <c r="E42" s="52">
        <f>+D42-86</f>
        <v>765</v>
      </c>
      <c r="F42" s="66">
        <v>2.4</v>
      </c>
      <c r="G42" s="67">
        <v>2.4</v>
      </c>
      <c r="H42" s="67">
        <f t="shared" si="5"/>
        <v>853.4</v>
      </c>
      <c r="I42" s="67">
        <f t="shared" si="6"/>
        <v>767.4</v>
      </c>
    </row>
    <row r="43" spans="1:9" ht="15.75">
      <c r="A43" s="50">
        <v>10</v>
      </c>
      <c r="B43" s="51" t="s">
        <v>73</v>
      </c>
      <c r="C43" s="52">
        <v>18802</v>
      </c>
      <c r="D43" s="52">
        <f>C43</f>
        <v>18802</v>
      </c>
      <c r="E43" s="52">
        <f>D43</f>
        <v>18802</v>
      </c>
      <c r="F43" s="66">
        <v>2635.8</v>
      </c>
      <c r="G43" s="67">
        <v>2643.692</v>
      </c>
      <c r="H43" s="67">
        <f t="shared" si="5"/>
        <v>21437.8</v>
      </c>
      <c r="I43" s="67">
        <f t="shared" si="6"/>
        <v>21445.692</v>
      </c>
    </row>
    <row r="44" spans="1:9" ht="15.75">
      <c r="A44" s="50">
        <v>11</v>
      </c>
      <c r="B44" s="51" t="s">
        <v>74</v>
      </c>
      <c r="C44" s="52">
        <f aca="true" t="shared" si="7" ref="C44:I44">SUM(C45:C47)</f>
        <v>26763</v>
      </c>
      <c r="D44" s="52">
        <f t="shared" si="7"/>
        <v>29670</v>
      </c>
      <c r="E44" s="52">
        <f t="shared" si="7"/>
        <v>28630</v>
      </c>
      <c r="F44" s="52">
        <f t="shared" si="7"/>
        <v>123.1</v>
      </c>
      <c r="G44" s="66">
        <f t="shared" si="7"/>
        <v>300.442</v>
      </c>
      <c r="H44" s="52">
        <f t="shared" si="7"/>
        <v>26886.1</v>
      </c>
      <c r="I44" s="66">
        <f t="shared" si="7"/>
        <v>28930.442000000003</v>
      </c>
    </row>
    <row r="45" spans="1:9" s="77" customFormat="1" ht="15.75">
      <c r="A45" s="72"/>
      <c r="B45" s="71" t="s">
        <v>75</v>
      </c>
      <c r="C45" s="73">
        <v>13890</v>
      </c>
      <c r="D45" s="73">
        <v>15896</v>
      </c>
      <c r="E45" s="73">
        <f>+D45-754</f>
        <v>15142</v>
      </c>
      <c r="F45" s="74">
        <v>76.9</v>
      </c>
      <c r="G45" s="76">
        <v>69.191</v>
      </c>
      <c r="H45" s="76">
        <f>+F45+C45</f>
        <v>13966.9</v>
      </c>
      <c r="I45" s="76">
        <f>+G45+E45</f>
        <v>15211.191</v>
      </c>
    </row>
    <row r="46" spans="1:9" s="77" customFormat="1" ht="15.75">
      <c r="A46" s="72"/>
      <c r="B46" s="71" t="s">
        <v>109</v>
      </c>
      <c r="C46" s="73">
        <v>8479</v>
      </c>
      <c r="D46" s="73">
        <v>9089</v>
      </c>
      <c r="E46" s="73">
        <f>+D46-168</f>
        <v>8921</v>
      </c>
      <c r="F46" s="74">
        <v>24.6</v>
      </c>
      <c r="G46" s="76">
        <v>184.651</v>
      </c>
      <c r="H46" s="76">
        <f>+F46+C46</f>
        <v>8503.6</v>
      </c>
      <c r="I46" s="76">
        <f>+G46+E46</f>
        <v>9105.651</v>
      </c>
    </row>
    <row r="47" spans="1:9" s="77" customFormat="1" ht="15.75">
      <c r="A47" s="72"/>
      <c r="B47" s="71" t="s">
        <v>125</v>
      </c>
      <c r="C47" s="73">
        <v>4394</v>
      </c>
      <c r="D47" s="73">
        <v>4685</v>
      </c>
      <c r="E47" s="73">
        <f>+D47-118</f>
        <v>4567</v>
      </c>
      <c r="F47" s="74">
        <v>21.6</v>
      </c>
      <c r="G47" s="76">
        <v>46.6</v>
      </c>
      <c r="H47" s="76">
        <f>+F47+C47</f>
        <v>4415.6</v>
      </c>
      <c r="I47" s="76">
        <f>+G47+E47</f>
        <v>4613.6</v>
      </c>
    </row>
    <row r="48" spans="1:9" ht="15.75">
      <c r="A48" s="50">
        <v>12</v>
      </c>
      <c r="B48" s="51" t="s">
        <v>76</v>
      </c>
      <c r="C48" s="52">
        <f aca="true" t="shared" si="8" ref="C48:I48">SUM(C49:C50)</f>
        <v>2855</v>
      </c>
      <c r="D48" s="52">
        <f t="shared" si="8"/>
        <v>2855</v>
      </c>
      <c r="E48" s="52">
        <f t="shared" si="8"/>
        <v>2855</v>
      </c>
      <c r="F48" s="66"/>
      <c r="G48" s="66">
        <f t="shared" si="8"/>
        <v>1013.125</v>
      </c>
      <c r="H48" s="52">
        <f t="shared" si="8"/>
        <v>2855</v>
      </c>
      <c r="I48" s="66">
        <f t="shared" si="8"/>
        <v>3868.125</v>
      </c>
    </row>
    <row r="49" spans="1:9" s="77" customFormat="1" ht="15.75">
      <c r="A49" s="72"/>
      <c r="B49" s="71" t="s">
        <v>110</v>
      </c>
      <c r="C49" s="73">
        <v>266</v>
      </c>
      <c r="D49" s="73">
        <f>C49</f>
        <v>266</v>
      </c>
      <c r="E49" s="73">
        <f>D49</f>
        <v>266</v>
      </c>
      <c r="F49" s="74"/>
      <c r="G49" s="76"/>
      <c r="H49" s="109">
        <f>+F49+C49</f>
        <v>266</v>
      </c>
      <c r="I49" s="109">
        <f>+G49+E49</f>
        <v>266</v>
      </c>
    </row>
    <row r="50" spans="1:9" s="77" customFormat="1" ht="15.75">
      <c r="A50" s="72"/>
      <c r="B50" s="71" t="s">
        <v>111</v>
      </c>
      <c r="C50" s="73">
        <v>2589</v>
      </c>
      <c r="D50" s="73">
        <f>C50</f>
        <v>2589</v>
      </c>
      <c r="E50" s="73">
        <f>D50</f>
        <v>2589</v>
      </c>
      <c r="F50" s="74"/>
      <c r="G50" s="76">
        <f>225.572+787.553</f>
        <v>1013.125</v>
      </c>
      <c r="H50" s="109">
        <f>+C50</f>
        <v>2589</v>
      </c>
      <c r="I50" s="76">
        <f>+G50+E50</f>
        <v>3602.125</v>
      </c>
    </row>
    <row r="51" spans="1:9" ht="15.75">
      <c r="A51" s="50">
        <v>13</v>
      </c>
      <c r="B51" s="51" t="s">
        <v>106</v>
      </c>
      <c r="C51" s="52">
        <v>34478</v>
      </c>
      <c r="D51" s="52">
        <f>C51</f>
        <v>34478</v>
      </c>
      <c r="E51" s="52">
        <f>+D51-687</f>
        <v>33791</v>
      </c>
      <c r="F51" s="66">
        <f>874.981+620</f>
        <v>1494.981</v>
      </c>
      <c r="G51" s="67">
        <f>1082.281+620</f>
        <v>1702.281</v>
      </c>
      <c r="H51" s="67">
        <f>+F51+C51</f>
        <v>35972.981</v>
      </c>
      <c r="I51" s="67">
        <f>+G51+E51</f>
        <v>35493.281</v>
      </c>
    </row>
    <row r="52" spans="1:9" ht="15.75">
      <c r="A52" s="50">
        <v>14</v>
      </c>
      <c r="B52" s="51" t="s">
        <v>83</v>
      </c>
      <c r="C52" s="52"/>
      <c r="D52" s="52">
        <v>760</v>
      </c>
      <c r="E52" s="52">
        <f>+D52-20</f>
        <v>740</v>
      </c>
      <c r="F52" s="66">
        <v>6.6</v>
      </c>
      <c r="G52" s="67">
        <f>F52</f>
        <v>6.6</v>
      </c>
      <c r="H52" s="67">
        <f>+F52+C52</f>
        <v>6.6</v>
      </c>
      <c r="I52" s="67">
        <f>+G52+E52</f>
        <v>746.6</v>
      </c>
    </row>
    <row r="53" spans="1:9" ht="15.75">
      <c r="A53" s="50">
        <v>15</v>
      </c>
      <c r="B53" s="51" t="s">
        <v>77</v>
      </c>
      <c r="C53" s="52">
        <f aca="true" t="shared" si="9" ref="C53:I53">SUM(C54:C55)</f>
        <v>3389</v>
      </c>
      <c r="D53" s="52">
        <f t="shared" si="9"/>
        <v>3389</v>
      </c>
      <c r="E53" s="52">
        <f t="shared" si="9"/>
        <v>2897</v>
      </c>
      <c r="F53" s="66"/>
      <c r="G53" s="70">
        <f t="shared" si="9"/>
        <v>-227.75</v>
      </c>
      <c r="H53" s="52">
        <f t="shared" si="9"/>
        <v>3389</v>
      </c>
      <c r="I53" s="66">
        <f t="shared" si="9"/>
        <v>2669.25</v>
      </c>
    </row>
    <row r="54" spans="1:9" s="77" customFormat="1" ht="15.75">
      <c r="A54" s="72"/>
      <c r="B54" s="71" t="s">
        <v>112</v>
      </c>
      <c r="C54" s="73">
        <v>2089</v>
      </c>
      <c r="D54" s="73">
        <f>C54</f>
        <v>2089</v>
      </c>
      <c r="E54" s="73">
        <f>+D54-313</f>
        <v>1776</v>
      </c>
      <c r="F54" s="74"/>
      <c r="G54" s="75">
        <v>-227.75</v>
      </c>
      <c r="H54" s="109">
        <f>+F54+C54</f>
        <v>2089</v>
      </c>
      <c r="I54" s="76">
        <f>+G54+E54</f>
        <v>1548.25</v>
      </c>
    </row>
    <row r="55" spans="1:9" s="77" customFormat="1" ht="15.75">
      <c r="A55" s="72"/>
      <c r="B55" s="71" t="s">
        <v>113</v>
      </c>
      <c r="C55" s="73">
        <v>1300</v>
      </c>
      <c r="D55" s="73">
        <f>C55</f>
        <v>1300</v>
      </c>
      <c r="E55" s="73">
        <f>+D55-179</f>
        <v>1121</v>
      </c>
      <c r="F55" s="74"/>
      <c r="G55" s="75"/>
      <c r="H55" s="109">
        <f>+F55+C55</f>
        <v>1300</v>
      </c>
      <c r="I55" s="109">
        <f>+G55+E55</f>
        <v>1121</v>
      </c>
    </row>
    <row r="56" spans="1:9" ht="15.75">
      <c r="A56" s="50">
        <v>16</v>
      </c>
      <c r="B56" s="51" t="s">
        <v>84</v>
      </c>
      <c r="C56" s="52"/>
      <c r="D56" s="52"/>
      <c r="E56" s="52"/>
      <c r="F56" s="66">
        <v>2343.6</v>
      </c>
      <c r="G56" s="66">
        <f>F56</f>
        <v>2343.6</v>
      </c>
      <c r="H56" s="67">
        <f>+F56+C56</f>
        <v>2343.6</v>
      </c>
      <c r="I56" s="67">
        <f>+G56+E56</f>
        <v>2343.6</v>
      </c>
    </row>
    <row r="57" spans="1:9" ht="15.75">
      <c r="A57" s="50">
        <v>17</v>
      </c>
      <c r="B57" s="54" t="s">
        <v>136</v>
      </c>
      <c r="C57" s="52"/>
      <c r="D57" s="52"/>
      <c r="E57" s="52"/>
      <c r="F57" s="66">
        <f>94.102+30.36</f>
        <v>124.462</v>
      </c>
      <c r="G57" s="67">
        <f>94.102+30.36</f>
        <v>124.462</v>
      </c>
      <c r="H57" s="67">
        <f>+F57+C57</f>
        <v>124.462</v>
      </c>
      <c r="I57" s="67">
        <f>+G57+E57</f>
        <v>124.462</v>
      </c>
    </row>
    <row r="58" spans="1:9" ht="15.75">
      <c r="A58" s="50">
        <v>18</v>
      </c>
      <c r="B58" s="51" t="s">
        <v>95</v>
      </c>
      <c r="C58" s="52"/>
      <c r="D58" s="52"/>
      <c r="E58" s="52">
        <f>SUM(E59:E60)</f>
        <v>8412</v>
      </c>
      <c r="F58" s="66"/>
      <c r="G58" s="110">
        <f>SUM(G59:G60)</f>
        <v>-25</v>
      </c>
      <c r="H58" s="66"/>
      <c r="I58" s="52">
        <f>SUM(I59:I60)</f>
        <v>8387</v>
      </c>
    </row>
    <row r="59" spans="1:9" s="77" customFormat="1" ht="15.75">
      <c r="A59" s="72"/>
      <c r="B59" s="71" t="s">
        <v>96</v>
      </c>
      <c r="C59" s="73"/>
      <c r="D59" s="73"/>
      <c r="E59" s="73">
        <v>6234</v>
      </c>
      <c r="F59" s="74"/>
      <c r="G59" s="111"/>
      <c r="H59" s="76"/>
      <c r="I59" s="109">
        <f aca="true" t="shared" si="10" ref="I59:I64">+G59+E59</f>
        <v>6234</v>
      </c>
    </row>
    <row r="60" spans="1:9" s="77" customFormat="1" ht="15.75">
      <c r="A60" s="72"/>
      <c r="B60" s="71" t="s">
        <v>97</v>
      </c>
      <c r="C60" s="73"/>
      <c r="D60" s="73"/>
      <c r="E60" s="73">
        <v>2178</v>
      </c>
      <c r="F60" s="74"/>
      <c r="G60" s="111">
        <v>-25</v>
      </c>
      <c r="H60" s="76"/>
      <c r="I60" s="109">
        <f t="shared" si="10"/>
        <v>2153</v>
      </c>
    </row>
    <row r="61" spans="1:9" s="10" customFormat="1" ht="15.75">
      <c r="A61" s="58" t="s">
        <v>78</v>
      </c>
      <c r="B61" s="59" t="s">
        <v>79</v>
      </c>
      <c r="C61" s="60">
        <v>6510</v>
      </c>
      <c r="D61" s="60">
        <f>C61</f>
        <v>6510</v>
      </c>
      <c r="E61" s="60">
        <f>D61</f>
        <v>6510</v>
      </c>
      <c r="F61" s="60"/>
      <c r="G61" s="61"/>
      <c r="H61" s="61">
        <f>+F61+C61</f>
        <v>6510</v>
      </c>
      <c r="I61" s="61">
        <f t="shared" si="10"/>
        <v>6510</v>
      </c>
    </row>
    <row r="62" spans="1:9" ht="15.75">
      <c r="A62" s="43" t="s">
        <v>34</v>
      </c>
      <c r="B62" s="62" t="s">
        <v>85</v>
      </c>
      <c r="C62" s="44"/>
      <c r="D62" s="44">
        <v>290</v>
      </c>
      <c r="E62" s="44">
        <f>D62</f>
        <v>290</v>
      </c>
      <c r="F62" s="44"/>
      <c r="G62" s="116">
        <v>2.196</v>
      </c>
      <c r="H62" s="63"/>
      <c r="I62" s="103">
        <f t="shared" si="10"/>
        <v>292.196</v>
      </c>
    </row>
    <row r="63" spans="1:9" s="10" customFormat="1" ht="15.75">
      <c r="A63" s="43" t="s">
        <v>81</v>
      </c>
      <c r="B63" s="62" t="s">
        <v>80</v>
      </c>
      <c r="C63" s="44">
        <v>15675</v>
      </c>
      <c r="D63" s="44">
        <f>C63</f>
        <v>15675</v>
      </c>
      <c r="E63" s="44">
        <f>D63</f>
        <v>15675</v>
      </c>
      <c r="F63" s="44">
        <v>11000</v>
      </c>
      <c r="G63" s="63">
        <v>11000</v>
      </c>
      <c r="H63" s="63">
        <f>+F63+C63</f>
        <v>26675</v>
      </c>
      <c r="I63" s="63">
        <f t="shared" si="10"/>
        <v>26675</v>
      </c>
    </row>
    <row r="64" spans="1:9" s="10" customFormat="1" ht="15.75">
      <c r="A64" s="43" t="s">
        <v>88</v>
      </c>
      <c r="B64" s="62" t="s">
        <v>82</v>
      </c>
      <c r="C64" s="44">
        <v>1840</v>
      </c>
      <c r="D64" s="44">
        <f>C64</f>
        <v>1840</v>
      </c>
      <c r="E64" s="44">
        <f>D64</f>
        <v>1840</v>
      </c>
      <c r="F64" s="44"/>
      <c r="G64" s="63">
        <v>45</v>
      </c>
      <c r="H64" s="63">
        <f>+F64+C64</f>
        <v>1840</v>
      </c>
      <c r="I64" s="63">
        <f t="shared" si="10"/>
        <v>1885</v>
      </c>
    </row>
  </sheetData>
  <sheetProtection/>
  <mergeCells count="3">
    <mergeCell ref="A1:I1"/>
    <mergeCell ref="A2:I2"/>
    <mergeCell ref="A3:I3"/>
  </mergeCells>
  <printOptions/>
  <pageMargins left="0.24" right="0.16" top="0.6" bottom="0.35" header="0.25" footer="0.2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Skamylove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thaivanbe</cp:lastModifiedBy>
  <cp:lastPrinted>2015-07-24T08:26:19Z</cp:lastPrinted>
  <dcterms:created xsi:type="dcterms:W3CDTF">2013-11-07T06:30:47Z</dcterms:created>
  <dcterms:modified xsi:type="dcterms:W3CDTF">2015-07-24T08:28:50Z</dcterms:modified>
  <cp:category/>
  <cp:version/>
  <cp:contentType/>
  <cp:contentStatus/>
</cp:coreProperties>
</file>