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uoc nam" sheetId="1" r:id="rId1"/>
  </sheets>
  <definedNames>
    <definedName name="_xlnm.Print_Area" localSheetId="0">'uoc nam'!$A$1:$I$64</definedName>
    <definedName name="_xlnm.Print_Titles" localSheetId="0">'uoc nam'!$5:$6</definedName>
  </definedNames>
  <calcPr fullCalcOnLoad="1"/>
</workbook>
</file>

<file path=xl/sharedStrings.xml><?xml version="1.0" encoding="utf-8"?>
<sst xmlns="http://schemas.openxmlformats.org/spreadsheetml/2006/main" count="85" uniqueCount="83">
  <si>
    <t>Chi đầu tư phát triển</t>
  </si>
  <si>
    <t>Nguồn vốn của thành phố</t>
  </si>
  <si>
    <t xml:space="preserve"> - Vốn cân đối ngân sách địa phương</t>
  </si>
  <si>
    <t>Chi thường xuyên</t>
  </si>
  <si>
    <t xml:space="preserve"> Sự nghiệp kinh tế</t>
  </si>
  <si>
    <t xml:space="preserve"> Sự nghiệp giáo dục</t>
  </si>
  <si>
    <t xml:space="preserve"> - Xổ số kiến thiết</t>
  </si>
  <si>
    <t xml:space="preserve">Chi khác </t>
  </si>
  <si>
    <t xml:space="preserve"> Chi an ninh quốc phòng</t>
  </si>
  <si>
    <t>I</t>
  </si>
  <si>
    <t>a</t>
  </si>
  <si>
    <t>b</t>
  </si>
  <si>
    <t>II</t>
  </si>
  <si>
    <t>III</t>
  </si>
  <si>
    <t>c</t>
  </si>
  <si>
    <t xml:space="preserve"> Sự nghiệp môi trường</t>
  </si>
  <si>
    <t>Số
TT</t>
  </si>
  <si>
    <t>Nội dung</t>
  </si>
  <si>
    <t>So sánh TH/DT (%)</t>
  </si>
  <si>
    <t xml:space="preserve">   - SN nông nghiệp</t>
  </si>
  <si>
    <t>2</t>
  </si>
  <si>
    <t xml:space="preserve"> Sự nghiệp y tế</t>
  </si>
  <si>
    <t xml:space="preserve"> Sự nghiệp khoa học công nghệ</t>
  </si>
  <si>
    <t>Chi quản lý hành chính</t>
  </si>
  <si>
    <t xml:space="preserve">  - Đảng</t>
  </si>
  <si>
    <t xml:space="preserve">  - Đoàn thể, các tổ chức xã hội</t>
  </si>
  <si>
    <t xml:space="preserve">    - An ninh</t>
  </si>
  <si>
    <t xml:space="preserve">    - Quốc phòng </t>
  </si>
  <si>
    <t xml:space="preserve"> - Chi HĐ thường xuyên</t>
  </si>
  <si>
    <t xml:space="preserve">   - SN thủy lợi</t>
  </si>
  <si>
    <t xml:space="preserve">   - Kiến thiết thị chính</t>
  </si>
  <si>
    <t>Dự phòng ngân sách</t>
  </si>
  <si>
    <t>Dự phòng ngân sách cấp quận</t>
  </si>
  <si>
    <t>Dự phòng ngân sách cấp phường</t>
  </si>
  <si>
    <t>13.1</t>
  </si>
  <si>
    <t>13.2</t>
  </si>
  <si>
    <t>Kinh phí phục vụ nhiệm vụ thường xuyên phát sinh cấp phường</t>
  </si>
  <si>
    <t xml:space="preserve"> - Tiết kiệm 10% chi thường xuyên</t>
  </si>
  <si>
    <t>Tiết kiệm 10% chi thường xuyên</t>
  </si>
  <si>
    <t>TỔNG CHI NGÂN SÁCH ĐỊA PHƯƠNG</t>
  </si>
  <si>
    <t>CHI CÂN ĐỐI NGÂN SÁCH</t>
  </si>
  <si>
    <t>A</t>
  </si>
  <si>
    <t>B</t>
  </si>
  <si>
    <t>CHI NỘP NGÂN SÁCH CẤP TRÊN</t>
  </si>
  <si>
    <t xml:space="preserve">  - Thi đua khen thưởng</t>
  </si>
  <si>
    <t xml:space="preserve"> Trong đó:</t>
  </si>
  <si>
    <t xml:space="preserve">      + Ủy thác qua phòng giao dịch Ngân hàng Chính sách xã hội quận Bình Thủy</t>
  </si>
  <si>
    <t xml:space="preserve">      + Chi hoàn trả các khoản thu về thuế, phí và lệ phí</t>
  </si>
  <si>
    <t>Dự toán thực giao trong năm</t>
  </si>
  <si>
    <t>Chi ngân sách cấp quận</t>
  </si>
  <si>
    <t xml:space="preserve"> Chi ngân sách cấp phường</t>
  </si>
  <si>
    <t xml:space="preserve"> - Nguồn thu tiền sử dụng đất</t>
  </si>
  <si>
    <t xml:space="preserve"> Sự nghiệp đào tạo</t>
  </si>
  <si>
    <t xml:space="preserve"> Sự nghiệp văn hóa thông tin</t>
  </si>
  <si>
    <t xml:space="preserve"> Sự nghiệp thể dục thể thao</t>
  </si>
  <si>
    <t xml:space="preserve"> Sự nghiệp phát thanh truyền hình</t>
  </si>
  <si>
    <t xml:space="preserve"> Chi đảm bảo xã hội</t>
  </si>
  <si>
    <t xml:space="preserve">  Trong đó:</t>
  </si>
  <si>
    <t xml:space="preserve">      +  Kinh phí hoàn trả vốn tạm ứng cho Quỹ Phát triển đất thành phố Cần Thơ</t>
  </si>
  <si>
    <t xml:space="preserve">   - SN giao thông</t>
  </si>
  <si>
    <t xml:space="preserve">  - Quản lý nhà nước</t>
  </si>
  <si>
    <t>Trong đó</t>
  </si>
  <si>
    <t>HĐND quận giao đầu năm</t>
  </si>
  <si>
    <t>1 = 2 + 3</t>
  </si>
  <si>
    <t xml:space="preserve">  - Các khoản chi khác</t>
  </si>
  <si>
    <t>HĐND quận điều chỉnh, bổ sung trong năm</t>
  </si>
  <si>
    <t xml:space="preserve">      + Hỗ trợ Chi Cục thuế quận triển khai thực hiện công tác thu ngân sách năm 2019</t>
  </si>
  <si>
    <t xml:space="preserve">      + Hỗ trợ kinh phí hoạt động cho Hội Cựu thanh niên xung phong quận</t>
  </si>
  <si>
    <t>Dự toán HĐND quận giao</t>
  </si>
  <si>
    <t>ĐVT: triệu đồng</t>
  </si>
  <si>
    <t xml:space="preserve"> - Nguồn Trung ương bổ sung có mục tiêu năm 2020</t>
  </si>
  <si>
    <t xml:space="preserve">  - Trợ cấp khó khăn Tết Nguyên đán Canh Tý  năm 2020</t>
  </si>
  <si>
    <t xml:space="preserve">   - Kinh phí thực hiện kiểm kê đất đai và lập bản đồ hiện trạng sử dụng đất năm 2019</t>
  </si>
  <si>
    <t>ƯỚC CHI NGÂN SÁCH ĐỊA PHƯƠNG NĂM 2020</t>
  </si>
  <si>
    <t xml:space="preserve"> 6 = 5/1 x 100</t>
  </si>
  <si>
    <t xml:space="preserve">  - Kinh phí lập kế hoạch sử dụng đất năm 2021 quận Bình Thủy </t>
  </si>
  <si>
    <t>Ước thực hiện 20/10/ 2020</t>
  </si>
  <si>
    <t xml:space="preserve">  - Kinh phí lập kế hoạch sử dụng đất năm 2020 quận Bình Thủy </t>
  </si>
  <si>
    <t xml:space="preserve">  - Hỗ trợ người có công với cách mạng và hộ nghèo do ảnh hưởng dịch Covid-19</t>
  </si>
  <si>
    <t>Phụ lục II</t>
  </si>
  <si>
    <t>Thực hiện 31/10/ 2020</t>
  </si>
  <si>
    <t>Ước thực hiện năm 2020</t>
  </si>
  <si>
    <t>(Kèm theo Báo cáo số 2037/BC-UBND ngày 04 tháng 12 năm 2020 của Ủy ban nhân dân quận Bình Thủy)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</si>
</sst>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0.0"/>
    <numFmt numFmtId="179" formatCode="#.##0"/>
    <numFmt numFmtId="180" formatCode="_(* #.##0.0_);_(* \(#.##0.0\);_(* &quot;-&quot;??_);_(@_)"/>
    <numFmt numFmtId="181" formatCode="_(* #.##0._);_(* \(#.##0.\);_(* &quot;-&quot;??_);_(@_)"/>
    <numFmt numFmtId="182" formatCode="_(* #.##._);_(* \(#.##.\);_(* &quot;-&quot;??_);_(@_ⴆ"/>
    <numFmt numFmtId="183" formatCode="_(* #.#._);_(* \(#.#.\);_(* &quot;-&quot;??_);_(@_ⴆ"/>
    <numFmt numFmtId="184" formatCode="_(* #.;_(* \(#.;_(* &quot;-&quot;??_);_(@_ⴆ"/>
    <numFmt numFmtId="185" formatCode="0.00_);\(0.00\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1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wrapText="1"/>
    </xf>
    <xf numFmtId="37" fontId="6" fillId="0" borderId="10" xfId="41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7" fontId="0" fillId="0" borderId="10" xfId="41" applyNumberFormat="1" applyFont="1" applyBorder="1" applyAlignment="1">
      <alignment vertical="center" wrapText="1"/>
    </xf>
    <xf numFmtId="37" fontId="0" fillId="33" borderId="10" xfId="41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6" fillId="0" borderId="10" xfId="41" applyNumberFormat="1" applyFont="1" applyBorder="1" applyAlignment="1">
      <alignment horizontal="right" vertical="center"/>
    </xf>
    <xf numFmtId="3" fontId="6" fillId="33" borderId="10" xfId="41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3" fontId="0" fillId="33" borderId="10" xfId="41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41" applyNumberFormat="1" applyFont="1" applyBorder="1" applyAlignment="1">
      <alignment horizontal="center" vertical="center" wrapText="1"/>
    </xf>
    <xf numFmtId="4" fontId="6" fillId="33" borderId="14" xfId="41" applyNumberFormat="1" applyFont="1" applyFill="1" applyBorder="1" applyAlignment="1">
      <alignment horizontal="center" vertical="center" wrapText="1"/>
    </xf>
    <xf numFmtId="4" fontId="6" fillId="0" borderId="10" xfId="41" applyNumberFormat="1" applyFont="1" applyBorder="1" applyAlignment="1">
      <alignment horizontal="center" vertical="center" wrapText="1"/>
    </xf>
    <xf numFmtId="4" fontId="0" fillId="0" borderId="10" xfId="41" applyNumberFormat="1" applyFont="1" applyBorder="1" applyAlignment="1">
      <alignment horizontal="center" vertical="center" wrapText="1"/>
    </xf>
    <xf numFmtId="4" fontId="0" fillId="33" borderId="10" xfId="41" applyNumberFormat="1" applyFont="1" applyFill="1" applyBorder="1" applyAlignment="1">
      <alignment horizontal="center" vertical="center" wrapText="1"/>
    </xf>
    <xf numFmtId="4" fontId="6" fillId="33" borderId="10" xfId="41" applyNumberFormat="1" applyFont="1" applyFill="1" applyBorder="1" applyAlignment="1">
      <alignment horizontal="center" vertical="center"/>
    </xf>
    <xf numFmtId="4" fontId="11" fillId="0" borderId="10" xfId="41" applyNumberFormat="1" applyFont="1" applyBorder="1" applyAlignment="1">
      <alignment horizontal="center" vertical="center" wrapText="1"/>
    </xf>
    <xf numFmtId="4" fontId="9" fillId="33" borderId="10" xfId="41" applyNumberFormat="1" applyFont="1" applyFill="1" applyBorder="1" applyAlignment="1">
      <alignment horizontal="center" vertical="center" wrapText="1"/>
    </xf>
    <xf numFmtId="4" fontId="10" fillId="33" borderId="10" xfId="41" applyNumberFormat="1" applyFont="1" applyFill="1" applyBorder="1" applyAlignment="1">
      <alignment horizontal="center" vertical="center" wrapText="1"/>
    </xf>
    <xf numFmtId="4" fontId="0" fillId="33" borderId="10" xfId="41" applyNumberFormat="1" applyFont="1" applyFill="1" applyBorder="1" applyAlignment="1">
      <alignment horizontal="center" vertical="center"/>
    </xf>
    <xf numFmtId="4" fontId="6" fillId="33" borderId="15" xfId="41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4" fontId="6" fillId="0" borderId="17" xfId="41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4" xfId="41" applyNumberFormat="1" applyFont="1" applyBorder="1" applyAlignment="1">
      <alignment vertical="center" wrapText="1"/>
    </xf>
    <xf numFmtId="3" fontId="6" fillId="0" borderId="10" xfId="41" applyNumberFormat="1" applyFont="1" applyBorder="1" applyAlignment="1">
      <alignment vertical="center" wrapText="1"/>
    </xf>
    <xf numFmtId="3" fontId="0" fillId="0" borderId="10" xfId="41" applyNumberFormat="1" applyFont="1" applyBorder="1" applyAlignment="1">
      <alignment vertical="center" wrapText="1"/>
    </xf>
    <xf numFmtId="3" fontId="0" fillId="33" borderId="10" xfId="41" applyNumberFormat="1" applyFont="1" applyFill="1" applyBorder="1" applyAlignment="1">
      <alignment vertical="center" wrapText="1"/>
    </xf>
    <xf numFmtId="3" fontId="11" fillId="0" borderId="10" xfId="41" applyNumberFormat="1" applyFont="1" applyBorder="1" applyAlignment="1">
      <alignment vertical="center" wrapText="1"/>
    </xf>
    <xf numFmtId="3" fontId="9" fillId="33" borderId="10" xfId="41" applyNumberFormat="1" applyFont="1" applyFill="1" applyBorder="1" applyAlignment="1">
      <alignment vertical="center" wrapText="1"/>
    </xf>
    <xf numFmtId="3" fontId="10" fillId="33" borderId="10" xfId="41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 quotePrefix="1">
      <alignment horizontal="center" vertical="center"/>
    </xf>
    <xf numFmtId="3" fontId="0" fillId="0" borderId="0" xfId="41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34" borderId="10" xfId="41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37" fontId="48" fillId="33" borderId="10" xfId="4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6" xfId="41" applyNumberFormat="1" applyFont="1" applyBorder="1" applyAlignment="1">
      <alignment horizontal="center" vertical="center" wrapText="1"/>
    </xf>
    <xf numFmtId="4" fontId="6" fillId="0" borderId="11" xfId="41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140625" style="1" customWidth="1"/>
    <col min="2" max="2" width="46.7109375" style="1" customWidth="1"/>
    <col min="3" max="3" width="10.28125" style="37" customWidth="1"/>
    <col min="4" max="4" width="11.7109375" style="37" customWidth="1"/>
    <col min="5" max="5" width="11.140625" style="37" customWidth="1"/>
    <col min="6" max="6" width="9.57421875" style="37" hidden="1" customWidth="1"/>
    <col min="7" max="7" width="9.57421875" style="37" customWidth="1"/>
    <col min="8" max="8" width="11.28125" style="1" customWidth="1"/>
    <col min="9" max="9" width="8.28125" style="50" customWidth="1"/>
    <col min="10" max="10" width="16.28125" style="37" bestFit="1" customWidth="1"/>
    <col min="11" max="11" width="10.00390625" style="1" bestFit="1" customWidth="1"/>
    <col min="12" max="16384" width="9.140625" style="1" customWidth="1"/>
  </cols>
  <sheetData>
    <row r="1" spans="1:9" ht="19.5" customHeight="1">
      <c r="A1" s="78" t="s">
        <v>79</v>
      </c>
      <c r="B1" s="78"/>
      <c r="C1" s="78"/>
      <c r="D1" s="78"/>
      <c r="E1" s="78"/>
      <c r="F1" s="78"/>
      <c r="G1" s="78"/>
      <c r="H1" s="78"/>
      <c r="I1" s="78"/>
    </row>
    <row r="2" spans="1:9" ht="18.75">
      <c r="A2" s="81" t="s">
        <v>73</v>
      </c>
      <c r="B2" s="81"/>
      <c r="C2" s="81"/>
      <c r="D2" s="81"/>
      <c r="E2" s="81"/>
      <c r="F2" s="81"/>
      <c r="G2" s="81"/>
      <c r="H2" s="81"/>
      <c r="I2" s="81"/>
    </row>
    <row r="3" spans="1:9" ht="21" customHeight="1">
      <c r="A3" s="76" t="s">
        <v>82</v>
      </c>
      <c r="B3" s="77"/>
      <c r="C3" s="77"/>
      <c r="D3" s="77"/>
      <c r="E3" s="77"/>
      <c r="F3" s="77"/>
      <c r="G3" s="77"/>
      <c r="H3" s="77"/>
      <c r="I3" s="77"/>
    </row>
    <row r="4" spans="2:9" ht="18" customHeight="1">
      <c r="B4" s="2"/>
      <c r="C4" s="54"/>
      <c r="D4" s="54"/>
      <c r="E4" s="54"/>
      <c r="F4" s="54"/>
      <c r="G4" s="54"/>
      <c r="H4" s="89" t="s">
        <v>69</v>
      </c>
      <c r="I4" s="89"/>
    </row>
    <row r="5" spans="1:9" ht="15" customHeight="1">
      <c r="A5" s="82" t="s">
        <v>16</v>
      </c>
      <c r="B5" s="82" t="s">
        <v>17</v>
      </c>
      <c r="C5" s="86" t="s">
        <v>68</v>
      </c>
      <c r="D5" s="88" t="s">
        <v>61</v>
      </c>
      <c r="E5" s="88"/>
      <c r="F5" s="79" t="s">
        <v>76</v>
      </c>
      <c r="G5" s="79" t="s">
        <v>80</v>
      </c>
      <c r="H5" s="90" t="s">
        <v>81</v>
      </c>
      <c r="I5" s="84" t="s">
        <v>18</v>
      </c>
    </row>
    <row r="6" spans="1:9" ht="74.25" customHeight="1">
      <c r="A6" s="83"/>
      <c r="B6" s="83"/>
      <c r="C6" s="87"/>
      <c r="D6" s="55" t="s">
        <v>62</v>
      </c>
      <c r="E6" s="55" t="s">
        <v>65</v>
      </c>
      <c r="F6" s="80"/>
      <c r="G6" s="80"/>
      <c r="H6" s="90"/>
      <c r="I6" s="85"/>
    </row>
    <row r="7" spans="1:9" ht="38.25" customHeight="1">
      <c r="A7" s="6" t="s">
        <v>41</v>
      </c>
      <c r="B7" s="6" t="s">
        <v>42</v>
      </c>
      <c r="C7" s="65" t="s">
        <v>63</v>
      </c>
      <c r="D7" s="55">
        <v>2</v>
      </c>
      <c r="E7" s="55">
        <v>3</v>
      </c>
      <c r="F7" s="66">
        <v>4</v>
      </c>
      <c r="G7" s="66"/>
      <c r="H7" s="51">
        <v>5</v>
      </c>
      <c r="I7" s="52" t="s">
        <v>74</v>
      </c>
    </row>
    <row r="8" spans="1:11" ht="18.75" customHeight="1">
      <c r="A8" s="6"/>
      <c r="B8" s="7" t="s">
        <v>39</v>
      </c>
      <c r="C8" s="56">
        <f>+D8+E8</f>
        <v>673463.658733</v>
      </c>
      <c r="D8" s="56">
        <f>+D9+D63</f>
        <v>549513</v>
      </c>
      <c r="E8" s="56">
        <f>+E9+E63</f>
        <v>123950.658733</v>
      </c>
      <c r="F8" s="56">
        <f>+F9+F63</f>
        <v>468362.22989200003</v>
      </c>
      <c r="G8" s="56">
        <f>+G9+G63</f>
        <v>463104.76454600005</v>
      </c>
      <c r="H8" s="56">
        <f>+H9+H63</f>
        <v>630192.931742</v>
      </c>
      <c r="I8" s="38">
        <f aca="true" t="shared" si="0" ref="I8:I35">+H8/C8*100</f>
        <v>93.57489800230556</v>
      </c>
      <c r="K8" s="37"/>
    </row>
    <row r="9" spans="1:11" ht="15">
      <c r="A9" s="8" t="s">
        <v>41</v>
      </c>
      <c r="B9" s="9" t="s">
        <v>40</v>
      </c>
      <c r="C9" s="56">
        <f aca="true" t="shared" si="1" ref="C9:C62">+D9+E9</f>
        <v>673463.658733</v>
      </c>
      <c r="D9" s="56">
        <f>+D10+D17+D60</f>
        <v>549513</v>
      </c>
      <c r="E9" s="56">
        <f>+E10+E17+E60</f>
        <v>123950.658733</v>
      </c>
      <c r="F9" s="56">
        <f>+F10+F17+F60</f>
        <v>468362.22989200003</v>
      </c>
      <c r="G9" s="56">
        <f>+G10+G17+G60</f>
        <v>462078.76454600005</v>
      </c>
      <c r="H9" s="56">
        <f>+H10+H17+H60</f>
        <v>629166.498547</v>
      </c>
      <c r="I9" s="39">
        <f t="shared" si="0"/>
        <v>93.42248692834633</v>
      </c>
      <c r="K9" s="37"/>
    </row>
    <row r="10" spans="1:9" ht="15">
      <c r="A10" s="10" t="s">
        <v>9</v>
      </c>
      <c r="B10" s="11" t="s">
        <v>0</v>
      </c>
      <c r="C10" s="57">
        <f aca="true" t="shared" si="2" ref="C10:H10">C11</f>
        <v>278306</v>
      </c>
      <c r="D10" s="57">
        <f t="shared" si="2"/>
        <v>175228</v>
      </c>
      <c r="E10" s="57">
        <f t="shared" si="2"/>
        <v>103078</v>
      </c>
      <c r="F10" s="57">
        <f t="shared" si="2"/>
        <v>161597.1996</v>
      </c>
      <c r="G10" s="57">
        <f t="shared" si="2"/>
        <v>169979.75280000002</v>
      </c>
      <c r="H10" s="57">
        <f t="shared" si="2"/>
        <v>254261.492</v>
      </c>
      <c r="I10" s="40">
        <f t="shared" si="0"/>
        <v>91.36040617162405</v>
      </c>
    </row>
    <row r="11" spans="1:9" ht="15.75" customHeight="1">
      <c r="A11" s="12"/>
      <c r="B11" s="13" t="s">
        <v>1</v>
      </c>
      <c r="C11" s="58">
        <f>+D11+E11</f>
        <v>278306</v>
      </c>
      <c r="D11" s="58">
        <f>+D12</f>
        <v>175228</v>
      </c>
      <c r="E11" s="58">
        <f>+E12</f>
        <v>103078</v>
      </c>
      <c r="F11" s="58">
        <f>+F12</f>
        <v>161597.1996</v>
      </c>
      <c r="G11" s="58">
        <f>+G12</f>
        <v>169979.75280000002</v>
      </c>
      <c r="H11" s="14">
        <f>+H12</f>
        <v>254261.492</v>
      </c>
      <c r="I11" s="41">
        <f t="shared" si="0"/>
        <v>91.36040617162405</v>
      </c>
    </row>
    <row r="12" spans="1:9" ht="15">
      <c r="A12" s="15">
        <v>1</v>
      </c>
      <c r="B12" s="16" t="s">
        <v>48</v>
      </c>
      <c r="C12" s="59">
        <f>+D12+E12</f>
        <v>278306</v>
      </c>
      <c r="D12" s="59">
        <f>SUM(D13:D16)</f>
        <v>175228</v>
      </c>
      <c r="E12" s="59">
        <f>SUM(E13:E16)</f>
        <v>103078</v>
      </c>
      <c r="F12" s="59">
        <f>SUM(F13:F16)</f>
        <v>161597.1996</v>
      </c>
      <c r="G12" s="59">
        <f>SUM(G13:G16)</f>
        <v>169979.75280000002</v>
      </c>
      <c r="H12" s="17">
        <f>SUM(H13:H16)</f>
        <v>254261.492</v>
      </c>
      <c r="I12" s="42">
        <f t="shared" si="0"/>
        <v>91.36040617162405</v>
      </c>
    </row>
    <row r="13" spans="1:9" ht="15">
      <c r="A13" s="15"/>
      <c r="B13" s="16" t="s">
        <v>2</v>
      </c>
      <c r="C13" s="59">
        <f t="shared" si="1"/>
        <v>121256</v>
      </c>
      <c r="D13" s="59">
        <v>105938</v>
      </c>
      <c r="E13" s="59">
        <v>15318</v>
      </c>
      <c r="F13" s="59">
        <v>68503.069</v>
      </c>
      <c r="G13" s="59">
        <v>76016.23300000001</v>
      </c>
      <c r="H13" s="17">
        <v>117604.492</v>
      </c>
      <c r="I13" s="42">
        <f t="shared" si="0"/>
        <v>96.98859602823777</v>
      </c>
    </row>
    <row r="14" spans="1:9" ht="15">
      <c r="A14" s="15"/>
      <c r="B14" s="16" t="s">
        <v>6</v>
      </c>
      <c r="C14" s="59">
        <f t="shared" si="1"/>
        <v>49833</v>
      </c>
      <c r="D14" s="59">
        <v>49833</v>
      </c>
      <c r="E14" s="59"/>
      <c r="F14" s="59">
        <v>22586.869599999998</v>
      </c>
      <c r="G14" s="59">
        <v>23072.080800000003</v>
      </c>
      <c r="H14" s="17">
        <v>34767</v>
      </c>
      <c r="I14" s="42">
        <f t="shared" si="0"/>
        <v>69.76702185298899</v>
      </c>
    </row>
    <row r="15" spans="1:9" ht="15">
      <c r="A15" s="15"/>
      <c r="B15" s="16" t="s">
        <v>51</v>
      </c>
      <c r="C15" s="59">
        <f t="shared" si="1"/>
        <v>19457</v>
      </c>
      <c r="D15" s="59">
        <v>19457</v>
      </c>
      <c r="E15" s="59"/>
      <c r="F15" s="59">
        <v>9516.438999999998</v>
      </c>
      <c r="G15" s="59">
        <v>9516.438999999998</v>
      </c>
      <c r="H15" s="17">
        <v>14130</v>
      </c>
      <c r="I15" s="42">
        <f t="shared" si="0"/>
        <v>72.62167857326412</v>
      </c>
    </row>
    <row r="16" spans="1:9" ht="15">
      <c r="A16" s="15"/>
      <c r="B16" s="19" t="s">
        <v>70</v>
      </c>
      <c r="C16" s="59">
        <f t="shared" si="1"/>
        <v>87760</v>
      </c>
      <c r="D16" s="60"/>
      <c r="E16" s="60">
        <f>40000+47760</f>
        <v>87760</v>
      </c>
      <c r="F16" s="59">
        <v>60990.822</v>
      </c>
      <c r="G16" s="59">
        <v>61375</v>
      </c>
      <c r="H16" s="18">
        <v>87760</v>
      </c>
      <c r="I16" s="43">
        <f t="shared" si="0"/>
        <v>100</v>
      </c>
    </row>
    <row r="17" spans="1:9" ht="15">
      <c r="A17" s="12" t="s">
        <v>12</v>
      </c>
      <c r="B17" s="13" t="s">
        <v>3</v>
      </c>
      <c r="C17" s="20">
        <f t="shared" si="1"/>
        <v>389272.422733</v>
      </c>
      <c r="D17" s="20">
        <f>D18+D56+D59</f>
        <v>363443</v>
      </c>
      <c r="E17" s="20">
        <f>E18+E56+E59</f>
        <v>25829.422733</v>
      </c>
      <c r="F17" s="20">
        <f>F18+F56+F59</f>
        <v>306765.03029200004</v>
      </c>
      <c r="G17" s="20">
        <f>G18+G56+G59</f>
        <v>292099.01174600003</v>
      </c>
      <c r="H17" s="20">
        <f>H18+H56+H59</f>
        <v>374905.00654699997</v>
      </c>
      <c r="I17" s="44">
        <f t="shared" si="0"/>
        <v>96.30916156733389</v>
      </c>
    </row>
    <row r="18" spans="1:11" ht="15">
      <c r="A18" s="22" t="s">
        <v>10</v>
      </c>
      <c r="B18" s="23" t="s">
        <v>49</v>
      </c>
      <c r="C18" s="61">
        <f>+D18+E18</f>
        <v>332674.363011</v>
      </c>
      <c r="D18" s="61">
        <f>+D19+D27+D28+D29+D30+D31+D32+D33+D34+D35+D39+D43+D46+D55</f>
        <v>310505</v>
      </c>
      <c r="E18" s="61">
        <f>+E19+E27+E28+E29+E30+E31+E32+E33+E34+E35+E39+E43+E46+E55</f>
        <v>22169.363011</v>
      </c>
      <c r="F18" s="61">
        <f>+F19+F27+F28+F29+F30+F31+F32+F33+F34+F35+F39+F43+F46+F55</f>
        <v>269875.28379</v>
      </c>
      <c r="G18" s="61">
        <f>+G19+G27+G28+G29+G30+G31+G32+G33+G34+G35+G39+G43+G46+G55</f>
        <v>254507.16307900005</v>
      </c>
      <c r="H18" s="61">
        <f>+H19+H27+H28+H29+H30+H31+H32+H33+H34+H35+H39+H43+H46+H55</f>
        <v>322427.050397</v>
      </c>
      <c r="I18" s="45">
        <f t="shared" si="0"/>
        <v>96.91971677010135</v>
      </c>
      <c r="K18" s="70"/>
    </row>
    <row r="19" spans="1:11" ht="15">
      <c r="A19" s="24">
        <v>1</v>
      </c>
      <c r="B19" s="25" t="s">
        <v>4</v>
      </c>
      <c r="C19" s="60">
        <f>+D19+E19</f>
        <v>49772.495</v>
      </c>
      <c r="D19" s="60">
        <f>SUM(D20:D26)</f>
        <v>46533</v>
      </c>
      <c r="E19" s="60">
        <f>SUM(E20:E26)</f>
        <v>3239.495</v>
      </c>
      <c r="F19" s="60">
        <f>SUM(F20:F26)</f>
        <v>32595.905418</v>
      </c>
      <c r="G19" s="60">
        <f>SUM(G20:G26)</f>
        <v>35932.254852000005</v>
      </c>
      <c r="H19" s="60">
        <f>SUM(H20:H26)</f>
        <v>48384.493814</v>
      </c>
      <c r="I19" s="43">
        <f t="shared" si="0"/>
        <v>97.21130880418994</v>
      </c>
      <c r="K19" s="70"/>
    </row>
    <row r="20" spans="1:11" ht="15">
      <c r="A20" s="24"/>
      <c r="B20" s="25" t="s">
        <v>19</v>
      </c>
      <c r="C20" s="60">
        <f t="shared" si="1"/>
        <v>947.6</v>
      </c>
      <c r="D20" s="60">
        <v>958</v>
      </c>
      <c r="E20" s="60">
        <f>-14+3.6</f>
        <v>-10.4</v>
      </c>
      <c r="F20" s="59">
        <v>658.28</v>
      </c>
      <c r="G20" s="59">
        <v>718.141533</v>
      </c>
      <c r="H20" s="18">
        <v>866.3</v>
      </c>
      <c r="I20" s="43">
        <f t="shared" si="0"/>
        <v>91.42043056141831</v>
      </c>
      <c r="K20" s="70"/>
    </row>
    <row r="21" spans="1:11" ht="15">
      <c r="A21" s="24"/>
      <c r="B21" s="25" t="s">
        <v>29</v>
      </c>
      <c r="C21" s="60">
        <f t="shared" si="1"/>
        <v>11340.478</v>
      </c>
      <c r="D21" s="60">
        <v>8615</v>
      </c>
      <c r="E21" s="60">
        <f>1279.9+951.8+493.778</f>
        <v>2725.478</v>
      </c>
      <c r="F21" s="59">
        <v>5500.504642</v>
      </c>
      <c r="G21" s="59">
        <v>6076.869142</v>
      </c>
      <c r="H21" s="18">
        <v>11340</v>
      </c>
      <c r="I21" s="43">
        <f t="shared" si="0"/>
        <v>99.9957850101204</v>
      </c>
      <c r="K21" s="70"/>
    </row>
    <row r="22" spans="1:11" ht="15">
      <c r="A22" s="24"/>
      <c r="B22" s="25" t="s">
        <v>59</v>
      </c>
      <c r="C22" s="60">
        <f t="shared" si="1"/>
        <v>7800</v>
      </c>
      <c r="D22" s="60">
        <v>7800</v>
      </c>
      <c r="E22" s="60"/>
      <c r="F22" s="59">
        <v>6820.979</v>
      </c>
      <c r="G22" s="59">
        <v>8649.86</v>
      </c>
      <c r="H22" s="75">
        <f>7800+1847</f>
        <v>9647</v>
      </c>
      <c r="I22" s="43">
        <f t="shared" si="0"/>
        <v>123.67948717948718</v>
      </c>
      <c r="K22" s="70"/>
    </row>
    <row r="23" spans="1:11" ht="15">
      <c r="A23" s="24"/>
      <c r="B23" s="25" t="s">
        <v>30</v>
      </c>
      <c r="C23" s="60">
        <f t="shared" si="1"/>
        <v>29160</v>
      </c>
      <c r="D23" s="60">
        <f>26160+3000</f>
        <v>29160</v>
      </c>
      <c r="E23" s="60"/>
      <c r="F23" s="59">
        <v>19588.292776</v>
      </c>
      <c r="G23" s="59">
        <v>19983.318763</v>
      </c>
      <c r="H23" s="18">
        <v>25500</v>
      </c>
      <c r="I23" s="43">
        <f t="shared" si="0"/>
        <v>87.44855967078189</v>
      </c>
      <c r="K23" s="70"/>
    </row>
    <row r="24" spans="1:11" ht="30">
      <c r="A24" s="24"/>
      <c r="B24" s="25" t="s">
        <v>75</v>
      </c>
      <c r="C24" s="60">
        <f t="shared" si="1"/>
        <v>478.577</v>
      </c>
      <c r="D24" s="60"/>
      <c r="E24" s="60">
        <v>478.577</v>
      </c>
      <c r="F24" s="59">
        <v>0</v>
      </c>
      <c r="G24" s="59"/>
      <c r="H24" s="18">
        <v>478.577</v>
      </c>
      <c r="I24" s="43">
        <f t="shared" si="0"/>
        <v>100</v>
      </c>
      <c r="K24" s="70"/>
    </row>
    <row r="25" spans="1:11" ht="30">
      <c r="A25" s="24"/>
      <c r="B25" s="25" t="s">
        <v>77</v>
      </c>
      <c r="C25" s="60"/>
      <c r="D25" s="60"/>
      <c r="E25" s="60"/>
      <c r="F25" s="59"/>
      <c r="G25" s="59">
        <v>476.215814</v>
      </c>
      <c r="H25" s="18">
        <v>476.215814</v>
      </c>
      <c r="I25" s="43"/>
      <c r="K25" s="70"/>
    </row>
    <row r="26" spans="1:11" ht="30">
      <c r="A26" s="24"/>
      <c r="B26" s="25" t="s">
        <v>72</v>
      </c>
      <c r="C26" s="60">
        <f t="shared" si="1"/>
        <v>45.84</v>
      </c>
      <c r="D26" s="60"/>
      <c r="E26" s="60">
        <v>45.84</v>
      </c>
      <c r="F26" s="73">
        <v>27.849</v>
      </c>
      <c r="G26" s="73">
        <v>27.8496</v>
      </c>
      <c r="H26" s="18">
        <f>45.84+30.561</f>
        <v>76.40100000000001</v>
      </c>
      <c r="I26" s="43">
        <f t="shared" si="0"/>
        <v>166.6688481675393</v>
      </c>
      <c r="K26" s="70"/>
    </row>
    <row r="27" spans="1:9" ht="15">
      <c r="A27" s="67" t="s">
        <v>20</v>
      </c>
      <c r="B27" s="25" t="s">
        <v>15</v>
      </c>
      <c r="C27" s="60">
        <f t="shared" si="1"/>
        <v>15008</v>
      </c>
      <c r="D27" s="60">
        <v>15008</v>
      </c>
      <c r="E27" s="60"/>
      <c r="F27" s="59">
        <v>9130.56746</v>
      </c>
      <c r="G27" s="59">
        <v>10217.922777</v>
      </c>
      <c r="H27" s="18">
        <v>14958</v>
      </c>
      <c r="I27" s="43">
        <f t="shared" si="0"/>
        <v>99.66684434968018</v>
      </c>
    </row>
    <row r="28" spans="1:11" ht="15">
      <c r="A28" s="24">
        <v>3</v>
      </c>
      <c r="B28" s="25" t="s">
        <v>5</v>
      </c>
      <c r="C28" s="60">
        <f t="shared" si="1"/>
        <v>165770.684</v>
      </c>
      <c r="D28" s="60">
        <v>163776</v>
      </c>
      <c r="E28" s="60">
        <f>-2918+3819.83+1092.854</f>
        <v>1994.684</v>
      </c>
      <c r="F28" s="59">
        <v>148496.715984</v>
      </c>
      <c r="G28" s="59">
        <v>125910.166175</v>
      </c>
      <c r="H28" s="18">
        <v>162002.614</v>
      </c>
      <c r="I28" s="43">
        <f t="shared" si="0"/>
        <v>97.72693825646517</v>
      </c>
      <c r="J28" s="74"/>
      <c r="K28" s="74"/>
    </row>
    <row r="29" spans="1:9" ht="14.25" customHeight="1">
      <c r="A29" s="24">
        <v>4</v>
      </c>
      <c r="B29" s="25" t="s">
        <v>52</v>
      </c>
      <c r="C29" s="60">
        <f t="shared" si="1"/>
        <v>2351.7</v>
      </c>
      <c r="D29" s="60">
        <v>2361</v>
      </c>
      <c r="E29" s="60">
        <f>2.7-12</f>
        <v>-9.3</v>
      </c>
      <c r="F29" s="59">
        <v>610.609356</v>
      </c>
      <c r="G29" s="59">
        <v>616.849326</v>
      </c>
      <c r="H29" s="18">
        <v>1533</v>
      </c>
      <c r="I29" s="43">
        <f t="shared" si="0"/>
        <v>65.18688608240848</v>
      </c>
    </row>
    <row r="30" spans="1:9" ht="15">
      <c r="A30" s="24">
        <v>5</v>
      </c>
      <c r="B30" s="25" t="s">
        <v>21</v>
      </c>
      <c r="C30" s="60">
        <f t="shared" si="1"/>
        <v>14882.78</v>
      </c>
      <c r="D30" s="60">
        <v>12073</v>
      </c>
      <c r="E30" s="60">
        <v>2809.78</v>
      </c>
      <c r="F30" s="59">
        <v>11447.05743</v>
      </c>
      <c r="G30" s="59">
        <v>11447.05743</v>
      </c>
      <c r="H30" s="18">
        <v>14883</v>
      </c>
      <c r="I30" s="43">
        <f t="shared" si="0"/>
        <v>100.00147821845111</v>
      </c>
    </row>
    <row r="31" spans="1:9" ht="15">
      <c r="A31" s="24">
        <v>6</v>
      </c>
      <c r="B31" s="25" t="s">
        <v>22</v>
      </c>
      <c r="C31" s="60">
        <f t="shared" si="1"/>
        <v>400</v>
      </c>
      <c r="D31" s="60">
        <v>400</v>
      </c>
      <c r="E31" s="60"/>
      <c r="F31" s="59">
        <v>0</v>
      </c>
      <c r="G31" s="59">
        <v>0</v>
      </c>
      <c r="H31" s="18">
        <v>5</v>
      </c>
      <c r="I31" s="43">
        <f t="shared" si="0"/>
        <v>1.25</v>
      </c>
    </row>
    <row r="32" spans="1:9" ht="15">
      <c r="A32" s="24">
        <v>7</v>
      </c>
      <c r="B32" s="25" t="s">
        <v>53</v>
      </c>
      <c r="C32" s="60">
        <f t="shared" si="1"/>
        <v>2594.7</v>
      </c>
      <c r="D32" s="60">
        <v>2635</v>
      </c>
      <c r="E32" s="60">
        <f>-52+11.7</f>
        <v>-40.3</v>
      </c>
      <c r="F32" s="59">
        <v>1878.665032</v>
      </c>
      <c r="G32" s="59">
        <v>1894.325071</v>
      </c>
      <c r="H32" s="18">
        <v>2457</v>
      </c>
      <c r="I32" s="43">
        <f t="shared" si="0"/>
        <v>94.69302809573362</v>
      </c>
    </row>
    <row r="33" spans="1:9" ht="15">
      <c r="A33" s="24">
        <v>8</v>
      </c>
      <c r="B33" s="25" t="s">
        <v>54</v>
      </c>
      <c r="C33" s="60">
        <f t="shared" si="1"/>
        <v>667.7</v>
      </c>
      <c r="D33" s="60">
        <v>675</v>
      </c>
      <c r="E33" s="60">
        <f>-10+2.7</f>
        <v>-7.3</v>
      </c>
      <c r="F33" s="59">
        <v>409.562141</v>
      </c>
      <c r="G33" s="59">
        <v>409.562141</v>
      </c>
      <c r="H33" s="18">
        <f>668-77</f>
        <v>591</v>
      </c>
      <c r="I33" s="43">
        <f t="shared" si="0"/>
        <v>88.51280515201438</v>
      </c>
    </row>
    <row r="34" spans="1:9" ht="15">
      <c r="A34" s="24">
        <v>9</v>
      </c>
      <c r="B34" s="25" t="s">
        <v>55</v>
      </c>
      <c r="C34" s="60">
        <f t="shared" si="1"/>
        <v>931.3</v>
      </c>
      <c r="D34" s="60">
        <v>949</v>
      </c>
      <c r="E34" s="60">
        <f>-24+6.3</f>
        <v>-17.7</v>
      </c>
      <c r="F34" s="59">
        <v>576.512701</v>
      </c>
      <c r="G34" s="59">
        <v>676.512701</v>
      </c>
      <c r="H34" s="18">
        <f>931-123</f>
        <v>808</v>
      </c>
      <c r="I34" s="43">
        <f t="shared" si="0"/>
        <v>86.76044239235478</v>
      </c>
    </row>
    <row r="35" spans="1:9" ht="15">
      <c r="A35" s="24">
        <v>10</v>
      </c>
      <c r="B35" s="25" t="s">
        <v>56</v>
      </c>
      <c r="C35" s="60">
        <f t="shared" si="1"/>
        <v>32280.468583</v>
      </c>
      <c r="D35" s="60">
        <v>17907</v>
      </c>
      <c r="E35" s="60">
        <f>7957.23+6275.25+140.988583</f>
        <v>14373.468583</v>
      </c>
      <c r="F35" s="59">
        <v>30124.524925</v>
      </c>
      <c r="G35" s="59">
        <v>30194.547723</v>
      </c>
      <c r="H35" s="60">
        <f>C35</f>
        <v>32280.468583</v>
      </c>
      <c r="I35" s="43">
        <f t="shared" si="0"/>
        <v>100</v>
      </c>
    </row>
    <row r="36" spans="1:10" s="5" customFormat="1" ht="15">
      <c r="A36" s="26"/>
      <c r="B36" s="27" t="s">
        <v>57</v>
      </c>
      <c r="C36" s="62"/>
      <c r="D36" s="62"/>
      <c r="E36" s="62"/>
      <c r="F36" s="62"/>
      <c r="G36" s="62"/>
      <c r="H36" s="18"/>
      <c r="I36" s="46"/>
      <c r="J36" s="71"/>
    </row>
    <row r="37" spans="1:10" s="5" customFormat="1" ht="15">
      <c r="A37" s="26"/>
      <c r="B37" s="4" t="s">
        <v>71</v>
      </c>
      <c r="C37" s="63">
        <f t="shared" si="1"/>
        <v>7918.2</v>
      </c>
      <c r="D37" s="63"/>
      <c r="E37" s="63">
        <v>7918.2</v>
      </c>
      <c r="F37" s="63">
        <v>7918.2</v>
      </c>
      <c r="G37" s="63">
        <v>7918.2</v>
      </c>
      <c r="H37" s="63">
        <v>7918.2</v>
      </c>
      <c r="I37" s="47">
        <f>+H37/C37*100</f>
        <v>100</v>
      </c>
      <c r="J37" s="71"/>
    </row>
    <row r="38" spans="1:10" s="5" customFormat="1" ht="25.5">
      <c r="A38" s="26"/>
      <c r="B38" s="4" t="s">
        <v>78</v>
      </c>
      <c r="C38" s="63">
        <f t="shared" si="1"/>
        <v>6275.25</v>
      </c>
      <c r="D38" s="63"/>
      <c r="E38" s="63">
        <v>6275.25</v>
      </c>
      <c r="F38" s="63">
        <v>6216.25</v>
      </c>
      <c r="G38" s="63">
        <v>6216.25</v>
      </c>
      <c r="H38" s="63">
        <v>6216.25</v>
      </c>
      <c r="I38" s="47">
        <f>+H38/C38*100</f>
        <v>99.0597984144058</v>
      </c>
      <c r="J38" s="71"/>
    </row>
    <row r="39" spans="1:9" ht="15">
      <c r="A39" s="24">
        <v>11</v>
      </c>
      <c r="B39" s="25" t="s">
        <v>23</v>
      </c>
      <c r="C39" s="60">
        <f t="shared" si="1"/>
        <v>35012.576428</v>
      </c>
      <c r="D39" s="60">
        <f>SUM(D40:D42)</f>
        <v>34949</v>
      </c>
      <c r="E39" s="60">
        <f>SUM(E40:E42)</f>
        <v>63.576428000000014</v>
      </c>
      <c r="F39" s="60">
        <f>SUM(F40:F42)</f>
        <v>26038.51202</v>
      </c>
      <c r="G39" s="60">
        <f>SUM(G40:G42)</f>
        <v>28522.422932</v>
      </c>
      <c r="H39" s="60">
        <f>SUM(H40:H42)</f>
        <v>33323</v>
      </c>
      <c r="I39" s="43">
        <f aca="true" t="shared" si="3" ref="I39:I56">+H39/C39*100</f>
        <v>95.17437275296078</v>
      </c>
    </row>
    <row r="40" spans="1:9" ht="15">
      <c r="A40" s="24"/>
      <c r="B40" s="25" t="s">
        <v>60</v>
      </c>
      <c r="C40" s="60">
        <f t="shared" si="1"/>
        <v>17099.105013</v>
      </c>
      <c r="D40" s="60">
        <f>17004+40</f>
        <v>17044</v>
      </c>
      <c r="E40" s="60">
        <f>-257.26+195.18+117.185013</f>
        <v>55.105013000000014</v>
      </c>
      <c r="F40" s="73">
        <v>12428.818678</v>
      </c>
      <c r="G40" s="73">
        <f>13345.790358-G47</f>
        <v>12510.870358</v>
      </c>
      <c r="H40" s="18">
        <v>16095</v>
      </c>
      <c r="I40" s="43">
        <f t="shared" si="3"/>
        <v>94.12773351449327</v>
      </c>
    </row>
    <row r="41" spans="1:9" ht="15">
      <c r="A41" s="24"/>
      <c r="B41" s="25" t="s">
        <v>24</v>
      </c>
      <c r="C41" s="60">
        <f t="shared" si="1"/>
        <v>12877.05</v>
      </c>
      <c r="D41" s="60">
        <v>12885</v>
      </c>
      <c r="E41" s="60">
        <f>-182+119.05+55</f>
        <v>-7.950000000000003</v>
      </c>
      <c r="F41" s="73">
        <v>10197.067428</v>
      </c>
      <c r="G41" s="73">
        <v>12596.387428</v>
      </c>
      <c r="H41" s="18">
        <v>12504</v>
      </c>
      <c r="I41" s="43">
        <f t="shared" si="3"/>
        <v>97.1029855440493</v>
      </c>
    </row>
    <row r="42" spans="1:9" ht="15">
      <c r="A42" s="24"/>
      <c r="B42" s="25" t="s">
        <v>25</v>
      </c>
      <c r="C42" s="60">
        <f t="shared" si="1"/>
        <v>5036.421415</v>
      </c>
      <c r="D42" s="60">
        <v>5020</v>
      </c>
      <c r="E42" s="60">
        <f>-75+29.7+61.721415</f>
        <v>16.421415000000003</v>
      </c>
      <c r="F42" s="73">
        <v>3412.625914</v>
      </c>
      <c r="G42" s="73">
        <v>3415.165146</v>
      </c>
      <c r="H42" s="18">
        <v>4724</v>
      </c>
      <c r="I42" s="43">
        <f t="shared" si="3"/>
        <v>93.79675787118383</v>
      </c>
    </row>
    <row r="43" spans="1:9" ht="15">
      <c r="A43" s="24">
        <v>12</v>
      </c>
      <c r="B43" s="25" t="s">
        <v>8</v>
      </c>
      <c r="C43" s="60">
        <f t="shared" si="1"/>
        <v>8915.054</v>
      </c>
      <c r="D43" s="60">
        <f>+D44+D45</f>
        <v>8535</v>
      </c>
      <c r="E43" s="60">
        <f>+E44+E45</f>
        <v>380.05400000000003</v>
      </c>
      <c r="F43" s="60">
        <f>+F44+F45</f>
        <v>5847.651991</v>
      </c>
      <c r="G43" s="60">
        <f>+G44+G45</f>
        <v>5942.3321510000005</v>
      </c>
      <c r="H43" s="60">
        <f>+H44+H45</f>
        <v>7393.474</v>
      </c>
      <c r="I43" s="43">
        <f t="shared" si="3"/>
        <v>82.9324645706016</v>
      </c>
    </row>
    <row r="44" spans="1:9" ht="15">
      <c r="A44" s="24"/>
      <c r="B44" s="25" t="s">
        <v>26</v>
      </c>
      <c r="C44" s="60">
        <f t="shared" si="1"/>
        <v>3742.25</v>
      </c>
      <c r="D44" s="60">
        <f>320+1455+1954</f>
        <v>3729</v>
      </c>
      <c r="E44" s="60">
        <f>5.05+8.2</f>
        <v>13.25</v>
      </c>
      <c r="F44" s="59">
        <v>1082.889752</v>
      </c>
      <c r="G44" s="59">
        <v>1160.765352</v>
      </c>
      <c r="H44" s="18">
        <v>2276</v>
      </c>
      <c r="I44" s="43">
        <f t="shared" si="3"/>
        <v>60.819025987039886</v>
      </c>
    </row>
    <row r="45" spans="1:9" ht="15">
      <c r="A45" s="24"/>
      <c r="B45" s="25" t="s">
        <v>27</v>
      </c>
      <c r="C45" s="60">
        <f t="shared" si="1"/>
        <v>5172.804</v>
      </c>
      <c r="D45" s="60">
        <v>4806</v>
      </c>
      <c r="E45" s="60">
        <f>718.44-351.636</f>
        <v>366.80400000000003</v>
      </c>
      <c r="F45" s="59">
        <v>4764.762239</v>
      </c>
      <c r="G45" s="59">
        <v>4781.566799</v>
      </c>
      <c r="H45" s="18">
        <v>5117.474</v>
      </c>
      <c r="I45" s="43">
        <f t="shared" si="3"/>
        <v>98.93036735975305</v>
      </c>
    </row>
    <row r="46" spans="1:9" ht="15">
      <c r="A46" s="24">
        <v>13</v>
      </c>
      <c r="B46" s="25" t="s">
        <v>7</v>
      </c>
      <c r="C46" s="60">
        <f aca="true" t="shared" si="4" ref="C46:H46">+C47+C48</f>
        <v>3991.56</v>
      </c>
      <c r="D46" s="60">
        <f t="shared" si="4"/>
        <v>3900</v>
      </c>
      <c r="E46" s="60">
        <f t="shared" si="4"/>
        <v>91.56</v>
      </c>
      <c r="F46" s="60">
        <f t="shared" si="4"/>
        <v>2718.999332</v>
      </c>
      <c r="G46" s="60">
        <f t="shared" si="4"/>
        <v>2743.2098</v>
      </c>
      <c r="H46" s="60">
        <f t="shared" si="4"/>
        <v>3808</v>
      </c>
      <c r="I46" s="43">
        <f t="shared" si="3"/>
        <v>95.4012967361132</v>
      </c>
    </row>
    <row r="47" spans="1:9" ht="15">
      <c r="A47" s="24" t="s">
        <v>34</v>
      </c>
      <c r="B47" s="25" t="s">
        <v>44</v>
      </c>
      <c r="C47" s="60">
        <f t="shared" si="1"/>
        <v>2100</v>
      </c>
      <c r="D47" s="60">
        <v>2100</v>
      </c>
      <c r="E47" s="60">
        <v>0</v>
      </c>
      <c r="F47" s="73">
        <v>834.92</v>
      </c>
      <c r="G47" s="73">
        <v>834.92</v>
      </c>
      <c r="H47" s="18">
        <f>2100-200</f>
        <v>1900</v>
      </c>
      <c r="I47" s="43">
        <f t="shared" si="3"/>
        <v>90.47619047619048</v>
      </c>
    </row>
    <row r="48" spans="1:9" ht="15">
      <c r="A48" s="24" t="s">
        <v>35</v>
      </c>
      <c r="B48" s="25" t="s">
        <v>64</v>
      </c>
      <c r="C48" s="60">
        <f t="shared" si="1"/>
        <v>1891.56</v>
      </c>
      <c r="D48" s="60">
        <v>1800</v>
      </c>
      <c r="E48" s="60">
        <f>-108.44+200</f>
        <v>91.56</v>
      </c>
      <c r="F48" s="59">
        <v>1884.079332</v>
      </c>
      <c r="G48" s="59">
        <v>1908.2898</v>
      </c>
      <c r="H48" s="18">
        <v>1908</v>
      </c>
      <c r="I48" s="43">
        <f t="shared" si="3"/>
        <v>100.86912389773521</v>
      </c>
    </row>
    <row r="49" spans="1:10" s="5" customFormat="1" ht="15" hidden="1">
      <c r="A49" s="26"/>
      <c r="B49" s="27" t="s">
        <v>45</v>
      </c>
      <c r="C49" s="62"/>
      <c r="D49" s="62"/>
      <c r="E49" s="62"/>
      <c r="F49" s="62"/>
      <c r="G49" s="62"/>
      <c r="H49" s="18"/>
      <c r="I49" s="43" t="e">
        <f t="shared" si="3"/>
        <v>#DIV/0!</v>
      </c>
      <c r="J49" s="71"/>
    </row>
    <row r="50" spans="1:9" ht="30" hidden="1">
      <c r="A50" s="24"/>
      <c r="B50" s="27" t="s">
        <v>46</v>
      </c>
      <c r="C50" s="60">
        <f t="shared" si="1"/>
        <v>250</v>
      </c>
      <c r="D50" s="60"/>
      <c r="E50" s="60">
        <v>250</v>
      </c>
      <c r="F50" s="60"/>
      <c r="G50" s="60"/>
      <c r="H50" s="18"/>
      <c r="I50" s="43">
        <f t="shared" si="3"/>
        <v>0</v>
      </c>
    </row>
    <row r="51" spans="1:10" s="5" customFormat="1" ht="30" hidden="1">
      <c r="A51" s="26"/>
      <c r="B51" s="27" t="s">
        <v>58</v>
      </c>
      <c r="C51" s="62">
        <f t="shared" si="1"/>
        <v>280.8675</v>
      </c>
      <c r="D51" s="62"/>
      <c r="E51" s="62">
        <v>280.8675</v>
      </c>
      <c r="F51" s="62"/>
      <c r="G51" s="62"/>
      <c r="H51" s="18"/>
      <c r="I51" s="43">
        <f t="shared" si="3"/>
        <v>0</v>
      </c>
      <c r="J51" s="71"/>
    </row>
    <row r="52" spans="1:10" s="5" customFormat="1" ht="30" hidden="1">
      <c r="A52" s="26"/>
      <c r="B52" s="27" t="s">
        <v>47</v>
      </c>
      <c r="C52" s="62"/>
      <c r="D52" s="62"/>
      <c r="E52" s="62"/>
      <c r="F52" s="62"/>
      <c r="G52" s="62"/>
      <c r="H52" s="18"/>
      <c r="I52" s="43" t="e">
        <f t="shared" si="3"/>
        <v>#DIV/0!</v>
      </c>
      <c r="J52" s="71"/>
    </row>
    <row r="53" spans="1:9" ht="30.75" customHeight="1" hidden="1">
      <c r="A53" s="28"/>
      <c r="B53" s="27" t="s">
        <v>66</v>
      </c>
      <c r="C53" s="60"/>
      <c r="D53" s="60"/>
      <c r="E53" s="60"/>
      <c r="F53" s="60"/>
      <c r="G53" s="60"/>
      <c r="H53" s="18"/>
      <c r="I53" s="43" t="e">
        <f t="shared" si="3"/>
        <v>#DIV/0!</v>
      </c>
    </row>
    <row r="54" spans="1:9" ht="30" hidden="1">
      <c r="A54" s="28"/>
      <c r="B54" s="53" t="s">
        <v>67</v>
      </c>
      <c r="C54" s="60"/>
      <c r="D54" s="60"/>
      <c r="E54" s="60"/>
      <c r="F54" s="60"/>
      <c r="G54" s="60"/>
      <c r="H54" s="18"/>
      <c r="I54" s="43" t="e">
        <f t="shared" si="3"/>
        <v>#DIV/0!</v>
      </c>
    </row>
    <row r="55" spans="1:9" ht="30">
      <c r="A55" s="28">
        <v>14</v>
      </c>
      <c r="B55" s="29" t="s">
        <v>36</v>
      </c>
      <c r="C55" s="60">
        <f t="shared" si="1"/>
        <v>95.34500000000003</v>
      </c>
      <c r="D55" s="60">
        <v>804</v>
      </c>
      <c r="E55" s="60">
        <f>-14.805-693.85</f>
        <v>-708.655</v>
      </c>
      <c r="F55" s="60"/>
      <c r="G55" s="60"/>
      <c r="H55" s="18"/>
      <c r="I55" s="43"/>
    </row>
    <row r="56" spans="1:9" ht="15">
      <c r="A56" s="30" t="s">
        <v>11</v>
      </c>
      <c r="B56" s="31" t="s">
        <v>50</v>
      </c>
      <c r="C56" s="58">
        <f>+D56+E56</f>
        <v>52477.95615</v>
      </c>
      <c r="D56" s="58">
        <f>50054+232</f>
        <v>50286</v>
      </c>
      <c r="E56" s="58">
        <f>14.81+1419.02+758.12615</f>
        <v>2191.95615</v>
      </c>
      <c r="F56" s="58">
        <v>36889.746502</v>
      </c>
      <c r="G56" s="58">
        <v>37591.848667</v>
      </c>
      <c r="H56" s="21">
        <f>+C56</f>
        <v>52477.95615</v>
      </c>
      <c r="I56" s="44">
        <f t="shared" si="3"/>
        <v>100</v>
      </c>
    </row>
    <row r="57" spans="1:9" ht="15" hidden="1">
      <c r="A57" s="24"/>
      <c r="B57" s="25" t="s">
        <v>28</v>
      </c>
      <c r="C57" s="59">
        <f t="shared" si="1"/>
        <v>0</v>
      </c>
      <c r="D57" s="59"/>
      <c r="E57" s="59"/>
      <c r="F57" s="59"/>
      <c r="G57" s="59"/>
      <c r="H57" s="32"/>
      <c r="I57" s="48" t="e">
        <f>H57/#REF!*100</f>
        <v>#REF!</v>
      </c>
    </row>
    <row r="58" spans="1:9" ht="15" hidden="1">
      <c r="A58" s="24"/>
      <c r="B58" s="25" t="s">
        <v>37</v>
      </c>
      <c r="C58" s="59">
        <f t="shared" si="1"/>
        <v>0</v>
      </c>
      <c r="D58" s="59"/>
      <c r="E58" s="59"/>
      <c r="F58" s="59"/>
      <c r="G58" s="59"/>
      <c r="H58" s="32"/>
      <c r="I58" s="48"/>
    </row>
    <row r="59" spans="1:9" ht="15">
      <c r="A59" s="33" t="s">
        <v>14</v>
      </c>
      <c r="B59" s="34" t="s">
        <v>38</v>
      </c>
      <c r="C59" s="58">
        <f t="shared" si="1"/>
        <v>4120.103572</v>
      </c>
      <c r="D59" s="58">
        <v>2652</v>
      </c>
      <c r="E59" s="58">
        <f>1587.01-118.906428</f>
        <v>1468.103572</v>
      </c>
      <c r="F59" s="58"/>
      <c r="G59" s="58"/>
      <c r="H59" s="21"/>
      <c r="I59" s="44"/>
    </row>
    <row r="60" spans="1:9" ht="18" customHeight="1">
      <c r="A60" s="33" t="s">
        <v>13</v>
      </c>
      <c r="B60" s="34" t="s">
        <v>31</v>
      </c>
      <c r="C60" s="58">
        <f t="shared" si="1"/>
        <v>5885.236000000001</v>
      </c>
      <c r="D60" s="58">
        <f>SUM(D61:D62)</f>
        <v>10842</v>
      </c>
      <c r="E60" s="58">
        <f>++E61+E62</f>
        <v>-4956.763999999999</v>
      </c>
      <c r="F60" s="58"/>
      <c r="G60" s="58"/>
      <c r="H60" s="21"/>
      <c r="I60" s="44"/>
    </row>
    <row r="61" spans="1:9" ht="15">
      <c r="A61" s="24">
        <v>1</v>
      </c>
      <c r="B61" s="25" t="s">
        <v>32</v>
      </c>
      <c r="C61" s="59">
        <f>+D61+E61</f>
        <v>4885.236000000001</v>
      </c>
      <c r="D61" s="59">
        <v>9842</v>
      </c>
      <c r="E61" s="59">
        <f>-5308.4+351.636</f>
        <v>-4956.763999999999</v>
      </c>
      <c r="F61" s="59"/>
      <c r="G61" s="59"/>
      <c r="H61" s="32"/>
      <c r="I61" s="48"/>
    </row>
    <row r="62" spans="1:9" ht="15">
      <c r="A62" s="24">
        <v>2</v>
      </c>
      <c r="B62" s="25" t="s">
        <v>33</v>
      </c>
      <c r="C62" s="59">
        <f t="shared" si="1"/>
        <v>1000</v>
      </c>
      <c r="D62" s="59">
        <v>1000</v>
      </c>
      <c r="E62" s="59"/>
      <c r="F62" s="59"/>
      <c r="G62" s="59"/>
      <c r="H62" s="32"/>
      <c r="I62" s="48"/>
    </row>
    <row r="63" spans="1:10" s="3" customFormat="1" ht="14.25">
      <c r="A63" s="36" t="s">
        <v>42</v>
      </c>
      <c r="B63" s="35" t="s">
        <v>43</v>
      </c>
      <c r="C63" s="64"/>
      <c r="D63" s="64"/>
      <c r="E63" s="64"/>
      <c r="F63" s="64"/>
      <c r="G63" s="64">
        <v>1026</v>
      </c>
      <c r="H63" s="64">
        <v>1026.433195</v>
      </c>
      <c r="I63" s="49"/>
      <c r="J63" s="72"/>
    </row>
    <row r="75" spans="3:7" ht="15">
      <c r="C75" s="69"/>
      <c r="D75" s="69"/>
      <c r="E75" s="69"/>
      <c r="F75" s="69"/>
      <c r="G75" s="69"/>
    </row>
    <row r="76" spans="3:7" ht="15">
      <c r="C76" s="69"/>
      <c r="D76" s="69"/>
      <c r="E76" s="69"/>
      <c r="F76" s="69"/>
      <c r="G76" s="69"/>
    </row>
    <row r="77" spans="3:7" ht="15">
      <c r="C77" s="69"/>
      <c r="D77" s="69"/>
      <c r="E77" s="69"/>
      <c r="F77" s="69"/>
      <c r="G77" s="69"/>
    </row>
    <row r="78" spans="3:7" ht="15">
      <c r="C78" s="69"/>
      <c r="D78" s="69"/>
      <c r="E78" s="69"/>
      <c r="F78" s="69"/>
      <c r="G78" s="69"/>
    </row>
    <row r="79" spans="3:7" ht="15">
      <c r="C79" s="69"/>
      <c r="D79" s="69"/>
      <c r="E79" s="69"/>
      <c r="F79" s="69"/>
      <c r="G79" s="69"/>
    </row>
    <row r="80" spans="3:7" ht="15">
      <c r="C80" s="69"/>
      <c r="D80" s="69"/>
      <c r="E80" s="69"/>
      <c r="F80" s="69"/>
      <c r="G80" s="69"/>
    </row>
    <row r="81" spans="3:7" ht="15">
      <c r="C81" s="69"/>
      <c r="D81" s="69"/>
      <c r="E81" s="69"/>
      <c r="F81" s="69"/>
      <c r="G81" s="69"/>
    </row>
    <row r="82" spans="3:7" ht="15">
      <c r="C82" s="69"/>
      <c r="D82" s="69"/>
      <c r="E82" s="69"/>
      <c r="F82" s="69"/>
      <c r="G82" s="69"/>
    </row>
    <row r="83" spans="3:7" ht="15">
      <c r="C83" s="69"/>
      <c r="D83" s="69"/>
      <c r="E83" s="69"/>
      <c r="F83" s="69"/>
      <c r="G83" s="69"/>
    </row>
    <row r="84" spans="3:7" ht="15">
      <c r="C84" s="69"/>
      <c r="D84" s="69"/>
      <c r="E84" s="69"/>
      <c r="F84" s="69"/>
      <c r="G84" s="69"/>
    </row>
    <row r="85" spans="3:7" ht="15">
      <c r="C85" s="69"/>
      <c r="D85" s="69"/>
      <c r="E85" s="69"/>
      <c r="F85" s="69"/>
      <c r="G85" s="69"/>
    </row>
    <row r="86" spans="3:7" ht="15">
      <c r="C86" s="68"/>
      <c r="D86" s="68"/>
      <c r="E86" s="68"/>
      <c r="F86" s="68"/>
      <c r="G86" s="68"/>
    </row>
  </sheetData>
  <sheetProtection/>
  <mergeCells count="12">
    <mergeCell ref="H4:I4"/>
    <mergeCell ref="H5:H6"/>
    <mergeCell ref="A3:I3"/>
    <mergeCell ref="A1:I1"/>
    <mergeCell ref="F5:F6"/>
    <mergeCell ref="G5:G6"/>
    <mergeCell ref="A2:I2"/>
    <mergeCell ref="A5:A6"/>
    <mergeCell ref="B5:B6"/>
    <mergeCell ref="I5:I6"/>
    <mergeCell ref="C5:C6"/>
    <mergeCell ref="D5:E5"/>
  </mergeCells>
  <printOptions/>
  <pageMargins left="0.45" right="0.25" top="0.84" bottom="0.6" header="0.3" footer="0.3"/>
  <pageSetup horizontalDpi="600" verticalDpi="600" orientation="portrait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0907500111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Nha</dc:creator>
  <cp:keywords/>
  <dc:description/>
  <cp:lastModifiedBy>Windows User</cp:lastModifiedBy>
  <cp:lastPrinted>2020-12-02T07:05:44Z</cp:lastPrinted>
  <dcterms:created xsi:type="dcterms:W3CDTF">2007-10-04T02:33:22Z</dcterms:created>
  <dcterms:modified xsi:type="dcterms:W3CDTF">2020-12-08T02:27:59Z</dcterms:modified>
  <cp:category/>
  <cp:version/>
  <cp:contentType/>
  <cp:contentStatus/>
</cp:coreProperties>
</file>